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<sst xmlns="http://schemas.openxmlformats.org/spreadsheetml/2006/main" count="11216" uniqueCount="2905">
  <si>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</si>
  <si>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</si>
  <si>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</si>
  <si>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</si>
  <si>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</si>
  <si>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</si>
  <si>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</si>
  <si>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</si>
  <si>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</si>
  <si>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</si>
  <si>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</si>
  <si>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</si>
  <si>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</si>
  <si>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26319743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</si>
  <si>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</si>
  <si>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</si>
  <si>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</si>
  <si>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</si>
  <si>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</si>
  <si>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</si>
  <si>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</si>
  <si>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</si>
  <si>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</si>
  <si>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</si>
  <si>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</si>
  <si>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</si>
  <si>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</si>
  <si>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</si>
  <si>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</si>
  <si>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</si>
  <si>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</si>
  <si>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</si>
  <si>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</si>
  <si>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</si>
  <si>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</si>
  <si>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</si>
  <si>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</si>
  <si>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</si>
  <si>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</si>
  <si>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</si>
  <si>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</si>
  <si>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</si>
  <si>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</si>
  <si>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</si>
  <si>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</si>
  <si>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</si>
  <si>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"Горэлектросеть" ЗАТО г. Островной</t>
  </si>
  <si>
    <t>Наименование (описание) обособленного подразделения</t>
  </si>
  <si>
    <t>ИНН</t>
  </si>
  <si>
    <t>5114120981</t>
  </si>
  <si>
    <t>КПП</t>
  </si>
  <si>
    <t>511401001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</si>
  <si>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</si>
  <si>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</si>
  <si>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</si>
  <si>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</si>
  <si>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</si>
  <si>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</si>
  <si>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</si>
  <si>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</si>
  <si>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</si>
  <si>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</si>
  <si>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</si>
  <si>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</si>
  <si>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</si>
  <si>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</si>
  <si>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</si>
  <si>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</si>
  <si>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</si>
  <si>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184640, Мурманская область,  г. Островной,ул. Адмирала Устьянцева, д.12</t>
  </si>
  <si>
    <t>Фамилия, имя, отчество руководителя</t>
  </si>
  <si>
    <t>Мадяр Василий Иванович</t>
  </si>
  <si>
    <t>Ответственный за заполнение формы</t>
  </si>
  <si>
    <t>Фамилия, имя, отчество</t>
  </si>
  <si>
    <t>Самсонов Константин Евгеньевич</t>
  </si>
  <si>
    <t>Должность</t>
  </si>
  <si>
    <t>Мастер участка</t>
  </si>
  <si>
    <t>Контактный телефон</t>
  </si>
  <si>
    <t>8(81558)5-14-07</t>
  </si>
  <si>
    <t>E-mail</t>
  </si>
  <si>
    <t>electro-ostrov@yandex.ru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</si>
  <si>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</si>
  <si>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</si>
  <si>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</si>
  <si>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</si>
  <si>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</si>
  <si>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</si>
  <si>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</si>
  <si>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</si>
  <si>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</si>
  <si>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</si>
  <si>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</si>
  <si>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</si>
  <si>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</si>
  <si>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</si>
  <si>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</si>
  <si>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</si>
  <si>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</si>
  <si>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ЗАТО город Островной</t>
  </si>
  <si>
    <t>47731000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</si>
  <si>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</si>
  <si>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</si>
  <si>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</si>
  <si>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</si>
  <si>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</si>
  <si>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</si>
  <si>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</si>
  <si>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</si>
  <si>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</si>
  <si>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</si>
  <si>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</si>
  <si>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</si>
  <si>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</si>
  <si>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</si>
  <si>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</si>
  <si>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</si>
  <si>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</si>
  <si>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</si>
  <si>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</si>
  <si>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</si>
  <si>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</si>
  <si>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</si>
  <si>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</si>
  <si>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</si>
  <si>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</si>
  <si>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</si>
  <si>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</si>
  <si>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</si>
  <si>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</si>
  <si>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</si>
  <si>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</si>
  <si>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</si>
  <si>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</si>
  <si>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</si>
  <si>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</si>
  <si>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</si>
  <si>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</si>
  <si>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</si>
  <si>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</si>
  <si>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</si>
  <si>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</si>
  <si>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</si>
  <si>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</si>
  <si>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</si>
  <si>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</si>
  <si>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</si>
  <si>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</si>
  <si>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</si>
  <si>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</si>
  <si>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</si>
  <si>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</si>
  <si>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</si>
  <si>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</si>
  <si>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</si>
  <si>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</si>
  <si>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</si>
  <si>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</si>
  <si>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</si>
  <si>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</si>
  <si>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</si>
  <si>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</si>
  <si>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</si>
  <si>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</si>
  <si>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</si>
  <si>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</si>
  <si>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</si>
  <si>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</si>
  <si>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</si>
  <si>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</si>
  <si>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</si>
  <si>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</si>
  <si>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</si>
  <si>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</si>
  <si>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</si>
  <si>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</si>
  <si>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</si>
  <si>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</si>
  <si>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</si>
  <si>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</si>
  <si>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</si>
  <si>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</si>
  <si>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</si>
  <si>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</si>
  <si>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</si>
  <si>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</si>
  <si>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</si>
  <si>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</si>
  <si>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</si>
  <si>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</si>
  <si>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</si>
  <si>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</si>
  <si>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</si>
  <si>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</si>
  <si>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</si>
  <si>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</si>
  <si>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</si>
  <si>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</si>
  <si>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</si>
  <si>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</si>
  <si>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</si>
  <si>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</si>
  <si>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</si>
  <si>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</si>
  <si>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</si>
  <si>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</si>
  <si>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</si>
  <si>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</si>
  <si>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</si>
  <si>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</si>
  <si>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</si>
  <si>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</si>
  <si>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</si>
  <si>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</si>
  <si>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</si>
  <si>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</si>
  <si>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</si>
  <si>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</si>
  <si>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</si>
  <si>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</si>
  <si>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</si>
  <si>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</si>
  <si>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</si>
  <si>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</si>
  <si>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</si>
  <si>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</si>
  <si>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</si>
  <si>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</si>
  <si>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</si>
  <si>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</si>
  <si>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</si>
  <si>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</si>
  <si>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</si>
  <si>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</si>
  <si>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</si>
  <si>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</si>
  <si>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</si>
  <si>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</si>
  <si>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</si>
  <si>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</si>
  <si>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</si>
  <si>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</si>
  <si>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</si>
  <si>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</si>
  <si>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</si>
  <si>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</si>
  <si>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</si>
  <si>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</si>
  <si>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</si>
  <si>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</si>
  <si>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</si>
  <si>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</si>
  <si>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</si>
  <si>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</si>
  <si>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</si>
  <si>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</si>
  <si>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</si>
  <si>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</si>
  <si>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</si>
  <si>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</si>
  <si>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</si>
  <si>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</si>
  <si>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</si>
  <si>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</si>
  <si>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</si>
  <si>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</si>
  <si>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</si>
  <si>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</si>
  <si>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</si>
  <si>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</si>
  <si>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</si>
  <si>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</si>
  <si>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</si>
  <si>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</si>
  <si>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</si>
  <si>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</si>
  <si>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</si>
  <si>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</si>
  <si>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</si>
  <si>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</si>
  <si>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</si>
  <si>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</si>
  <si>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</si>
  <si>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</si>
  <si>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</si>
  <si>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</si>
  <si>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</si>
  <si>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</si>
  <si>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</si>
  <si>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</si>
  <si>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</si>
  <si>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</si>
  <si>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</si>
  <si>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</si>
  <si>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</si>
  <si>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</si>
  <si>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</si>
  <si>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</si>
  <si>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</si>
  <si>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</si>
  <si>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</si>
  <si>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</si>
  <si>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</si>
  <si>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</si>
  <si>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</si>
  <si>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</si>
  <si>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</si>
  <si>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</si>
  <si>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</si>
  <si>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</si>
  <si>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</si>
  <si>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</si>
  <si>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</si>
  <si>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</si>
  <si>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</si>
  <si>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</si>
  <si>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</si>
  <si>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</si>
  <si>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</si>
  <si>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</si>
  <si>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</si>
  <si>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</si>
  <si>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</si>
  <si>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</si>
  <si>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</si>
  <si>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</si>
  <si>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</si>
  <si>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</si>
  <si>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</si>
  <si>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</si>
  <si>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</si>
  <si>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</si>
  <si>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</si>
  <si>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</si>
  <si>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</si>
  <si>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</si>
  <si>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</si>
  <si>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</si>
  <si>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</si>
  <si>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</si>
  <si>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</si>
  <si>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</si>
  <si>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</si>
  <si>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</si>
  <si>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</si>
  <si>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</si>
  <si>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</si>
  <si>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</si>
  <si>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</si>
  <si>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</si>
  <si>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</si>
  <si>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</si>
  <si>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</si>
  <si>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</si>
  <si>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</si>
  <si>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</si>
  <si>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</si>
  <si>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</si>
  <si>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</si>
  <si>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</si>
  <si>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</si>
  <si>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</si>
  <si>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</si>
  <si>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</si>
  <si>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</si>
  <si>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</si>
  <si>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</si>
  <si>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</si>
  <si>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</si>
  <si>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</si>
  <si>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</si>
  <si>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</si>
  <si>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</si>
  <si>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</si>
  <si>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</si>
  <si>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</si>
  <si>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</si>
  <si>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</si>
  <si>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</si>
  <si>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</si>
  <si>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</si>
  <si>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</si>
  <si>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</si>
  <si>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</si>
  <si>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</si>
  <si>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</si>
  <si>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</si>
  <si>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</si>
  <si>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</si>
  <si>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</si>
  <si>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</si>
  <si>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</si>
  <si>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</si>
  <si>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</si>
  <si>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</si>
  <si>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</si>
  <si>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</si>
  <si>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</si>
  <si>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</si>
  <si>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</si>
  <si>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</si>
  <si>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</si>
  <si>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</si>
  <si>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</si>
  <si>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</si>
  <si>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</si>
  <si>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</si>
  <si>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</si>
  <si>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</si>
  <si>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</si>
  <si>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</si>
  <si>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</si>
  <si>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</si>
  <si>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</si>
  <si>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</si>
  <si>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</si>
  <si>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</si>
  <si>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</si>
  <si>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</si>
  <si>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</si>
  <si>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</si>
  <si>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</si>
  <si>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</si>
  <si>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</si>
  <si>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</si>
  <si>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</si>
  <si>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</si>
  <si>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</si>
  <si>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</si>
  <si>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</si>
  <si>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</si>
  <si>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</si>
  <si>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</si>
  <si>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</si>
  <si>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</si>
  <si>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</si>
  <si>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</si>
  <si>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</si>
  <si>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</si>
  <si>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</si>
  <si>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</si>
  <si>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</si>
  <si>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</si>
  <si>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</si>
  <si>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</si>
  <si>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</si>
  <si>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</si>
  <si>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</si>
  <si>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</si>
  <si>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</si>
  <si>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</si>
  <si>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</si>
  <si>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</si>
  <si>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</si>
  <si>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</si>
  <si>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</si>
  <si>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</si>
  <si>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</si>
  <si>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</si>
  <si>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</si>
  <si>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</si>
  <si>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</si>
  <si>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</si>
  <si>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</si>
  <si>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</si>
  <si>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</si>
  <si>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</si>
  <si>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</si>
  <si>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</si>
  <si>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</si>
  <si>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</si>
  <si>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</si>
  <si>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</si>
  <si>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</si>
  <si>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</si>
  <si>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</si>
  <si>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</si>
  <si>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</si>
  <si>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</si>
  <si>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</si>
  <si>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</si>
  <si>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</si>
  <si>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</si>
  <si>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</si>
  <si>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</si>
  <si>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</si>
  <si>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</si>
  <si>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</si>
  <si>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</si>
  <si>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</si>
  <si>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</si>
  <si>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</si>
  <si>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</si>
  <si>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</si>
  <si>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</si>
  <si>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</si>
  <si>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</si>
  <si>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</si>
  <si>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</si>
  <si>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</si>
  <si>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</si>
  <si>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</si>
  <si>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</si>
  <si>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</si>
  <si>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</si>
  <si>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</si>
  <si>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</si>
  <si>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</si>
  <si>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</si>
  <si>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</si>
  <si>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</si>
  <si>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</si>
  <si>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</si>
  <si>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</si>
  <si>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</si>
  <si>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</si>
  <si>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</si>
  <si>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</si>
  <si>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</si>
  <si>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</si>
  <si>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</si>
  <si>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</si>
  <si>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</si>
  <si>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</si>
  <si>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</si>
  <si>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</si>
  <si>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</si>
  <si>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</si>
  <si>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</si>
  <si>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</si>
  <si>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</si>
  <si>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</si>
  <si>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</si>
  <si>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</si>
  <si>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</si>
  <si>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</si>
  <si>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</si>
  <si>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</si>
  <si>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</si>
  <si>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</si>
  <si>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</si>
  <si>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</si>
  <si>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</si>
  <si>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</si>
  <si>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</si>
  <si>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</si>
  <si>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</si>
  <si>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</si>
  <si>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</si>
  <si>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</si>
  <si>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</si>
  <si>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</si>
  <si>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</si>
  <si>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</si>
  <si>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</si>
  <si>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</si>
  <si>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</si>
  <si>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</si>
  <si>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</si>
  <si>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</si>
  <si>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</si>
  <si>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</si>
  <si>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</si>
  <si>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</si>
  <si>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</si>
  <si>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</si>
  <si>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</si>
  <si>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</si>
  <si>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</si>
  <si>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</si>
  <si>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</si>
  <si>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</si>
  <si>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</si>
  <si>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</si>
  <si>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</si>
  <si>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</si>
  <si>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</si>
  <si>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</si>
  <si>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</si>
  <si>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</si>
  <si>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</si>
  <si>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</si>
  <si>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</si>
  <si>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</si>
  <si>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</si>
  <si>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</si>
  <si>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</si>
  <si>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</si>
  <si>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</si>
  <si>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</si>
  <si>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</si>
  <si>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</si>
  <si>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</si>
  <si>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</si>
  <si>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</si>
  <si>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</si>
  <si>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</si>
  <si>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</si>
  <si>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</si>
  <si>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</si>
  <si>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</si>
  <si>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</si>
  <si>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</si>
  <si>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</si>
  <si>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</si>
  <si>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</si>
  <si>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</si>
  <si>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</si>
  <si>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</si>
  <si>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</si>
  <si>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</si>
  <si>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</si>
  <si>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</si>
  <si>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</si>
  <si>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</si>
  <si>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</si>
  <si>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</si>
  <si>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</si>
  <si>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</si>
  <si>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</si>
  <si>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</si>
  <si>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</si>
  <si>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</si>
  <si>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</si>
  <si>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</si>
  <si>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</si>
  <si>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</si>
  <si>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</si>
  <si>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</si>
  <si>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</si>
  <si>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</si>
  <si>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</si>
  <si>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</si>
  <si>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</si>
  <si>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</si>
  <si>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</si>
  <si>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</si>
  <si>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</si>
  <si>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</si>
  <si>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</si>
  <si>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</si>
  <si>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</si>
  <si>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</si>
  <si>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</si>
  <si>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</si>
  <si>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</si>
  <si>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</si>
  <si>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</si>
  <si>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</si>
  <si>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</si>
  <si>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</si>
  <si>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</si>
  <si>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</si>
  <si>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</si>
  <si>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</si>
  <si>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</si>
  <si>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</si>
  <si>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</si>
  <si>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</si>
  <si>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</si>
  <si>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</si>
  <si>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</si>
  <si>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</si>
  <si>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</si>
  <si>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</si>
  <si>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</si>
  <si>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</si>
  <si>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</si>
  <si>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</si>
  <si>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</si>
  <si>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</si>
  <si>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</si>
  <si>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</si>
  <si>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</si>
  <si>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</si>
  <si>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</si>
  <si>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</si>
  <si>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</si>
  <si>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</si>
  <si>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</si>
  <si>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</si>
  <si>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</si>
  <si>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</si>
  <si>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</si>
  <si>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</si>
  <si>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</si>
  <si>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</si>
  <si>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</si>
  <si>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</si>
  <si>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</si>
  <si>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</si>
  <si>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</si>
  <si>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</si>
  <si>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</si>
  <si>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</si>
  <si>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</si>
  <si>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</si>
  <si>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</si>
  <si>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</si>
  <si>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</si>
  <si>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</si>
  <si>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</si>
  <si>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</si>
  <si>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</si>
  <si>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</si>
  <si>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</si>
  <si>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</si>
  <si>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</si>
  <si>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</si>
  <si>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</si>
  <si>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</si>
  <si>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</si>
  <si>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</si>
  <si>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</si>
  <si>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</si>
  <si>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</si>
  <si>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</si>
  <si>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</si>
  <si>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</si>
  <si>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</si>
  <si>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</si>
  <si>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</si>
  <si>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</si>
  <si>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</si>
  <si>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</si>
  <si>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</si>
  <si>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</si>
  <si>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</si>
  <si>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</si>
  <si>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</si>
  <si>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</si>
  <si>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</si>
  <si>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</si>
  <si>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</si>
  <si>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</si>
  <si>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</si>
  <si>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</si>
  <si>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</si>
  <si>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</si>
  <si>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</si>
  <si>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</si>
  <si>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</si>
  <si>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</si>
  <si>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</si>
  <si>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</si>
  <si>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</si>
  <si>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</si>
  <si>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</si>
  <si>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</si>
  <si>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</si>
  <si>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</si>
  <si>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</si>
  <si>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</si>
  <si>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</si>
  <si>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</si>
  <si>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</si>
  <si>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</si>
  <si>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</si>
  <si>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</si>
  <si>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</si>
  <si>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</si>
  <si>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</si>
  <si>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</si>
  <si>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</si>
  <si>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</si>
  <si>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</si>
  <si>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</si>
  <si>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</si>
  <si>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</si>
  <si>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</si>
  <si>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</si>
  <si>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</si>
  <si>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</si>
  <si>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</si>
  <si>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</si>
  <si>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</si>
  <si>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</si>
  <si>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</si>
  <si>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</si>
  <si>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</si>
  <si>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</si>
  <si>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</si>
  <si>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</si>
  <si>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</si>
  <si>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</si>
  <si>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</si>
  <si>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</si>
  <si>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</si>
  <si>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</si>
  <si>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</si>
  <si>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</si>
  <si>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</si>
  <si>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</si>
  <si>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</si>
  <si>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</si>
  <si>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</si>
  <si>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</si>
  <si>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</si>
  <si>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</si>
  <si>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</si>
  <si>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</si>
  <si>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</si>
  <si>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</si>
  <si>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</si>
  <si>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</si>
  <si>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</si>
  <si>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</si>
  <si>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</si>
  <si>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</si>
  <si>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</si>
  <si>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</si>
  <si>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</si>
  <si>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</si>
  <si>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</si>
  <si>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</si>
  <si>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</si>
  <si>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</si>
  <si>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</si>
  <si>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</si>
  <si>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</si>
  <si>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</si>
  <si>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</si>
  <si>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</si>
  <si>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</si>
  <si>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</si>
  <si>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</si>
  <si>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</si>
  <si>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</si>
  <si>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</si>
  <si>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</si>
  <si>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</si>
  <si>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</si>
  <si>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</si>
  <si>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</si>
  <si>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</si>
  <si>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</si>
  <si>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</si>
  <si>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</si>
  <si>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</si>
  <si>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</si>
  <si>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</si>
  <si>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</si>
  <si>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</si>
  <si>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</si>
  <si>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</si>
  <si>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</si>
  <si>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</si>
  <si>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</si>
  <si>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</si>
  <si>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</si>
  <si>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</si>
  <si>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</si>
  <si>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</si>
  <si>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</si>
  <si>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</si>
  <si>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</si>
  <si>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</si>
  <si>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</si>
  <si>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</si>
  <si>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</si>
  <si>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</si>
  <si>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</si>
  <si>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</si>
  <si>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</si>
  <si>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</si>
  <si>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</si>
  <si>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</si>
  <si>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</si>
  <si>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</si>
  <si>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</si>
  <si>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</si>
  <si>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</si>
  <si>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</si>
  <si>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</si>
  <si>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</si>
  <si>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</si>
  <si>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</si>
  <si>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</si>
  <si>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</si>
  <si>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</si>
  <si>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</si>
  <si>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</si>
  <si>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</si>
  <si>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</si>
  <si>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</si>
  <si>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</si>
  <si>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</si>
  <si>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</si>
  <si>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</si>
  <si>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</si>
  <si>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</si>
  <si>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</si>
  <si>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</si>
  <si>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</si>
  <si>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</si>
  <si>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</si>
  <si>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</si>
  <si>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</si>
  <si>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</si>
  <si>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</si>
  <si>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</si>
  <si>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</si>
  <si>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</si>
  <si>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</si>
  <si>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</si>
  <si>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</si>
  <si>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</si>
  <si>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</si>
  <si>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</si>
  <si>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</si>
  <si>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</si>
  <si>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</si>
  <si>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</si>
  <si>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</si>
  <si>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</si>
  <si>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</si>
  <si>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</si>
  <si>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</si>
  <si>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</si>
  <si>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</si>
  <si>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</si>
  <si>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</si>
  <si>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</si>
  <si>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</si>
  <si>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</si>
  <si>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</si>
  <si>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</si>
  <si>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</si>
  <si>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</si>
  <si>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</si>
  <si>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</si>
  <si>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</si>
  <si>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</si>
  <si>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</si>
  <si>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</si>
  <si>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</si>
  <si>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</si>
  <si>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</si>
  <si>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</si>
  <si>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</si>
  <si>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</si>
  <si>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</si>
  <si>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</si>
  <si>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</si>
  <si>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</si>
  <si>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</si>
  <si>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</si>
  <si>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</si>
  <si>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</si>
  <si>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</si>
  <si>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</si>
  <si>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</si>
  <si>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</si>
  <si>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</si>
  <si>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</si>
  <si>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</si>
  <si>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</si>
  <si>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</si>
  <si>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</si>
  <si>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</si>
  <si>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</si>
  <si>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</si>
  <si>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</si>
  <si>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</si>
  <si>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</si>
  <si>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</si>
  <si>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</si>
  <si>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</si>
  <si>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</si>
  <si>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</si>
  <si>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</si>
  <si>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</si>
  <si>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</si>
  <si>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</si>
  <si>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</si>
  <si>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</si>
  <si>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</si>
  <si>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</si>
  <si>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</si>
  <si>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</si>
  <si>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</si>
  <si>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</si>
  <si>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</si>
  <si>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</si>
  <si>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</si>
  <si>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</si>
  <si>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</si>
  <si>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</si>
  <si>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</si>
  <si>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</si>
  <si>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</si>
  <si>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</si>
  <si>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</si>
  <si>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</si>
  <si>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</si>
  <si>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</si>
  <si>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</si>
  <si>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</si>
  <si>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</si>
  <si>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</si>
  <si>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</si>
  <si>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</si>
  <si>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</si>
  <si>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</si>
  <si>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</si>
  <si>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</si>
  <si>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</si>
  <si>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</si>
  <si>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</si>
  <si>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</si>
  <si>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</si>
  <si>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</si>
  <si>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</si>
  <si>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</si>
  <si>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</si>
  <si>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</si>
  <si>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</si>
  <si>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</si>
  <si>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</si>
  <si>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</si>
  <si>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</si>
  <si>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</si>
  <si>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</si>
  <si>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</si>
  <si>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</si>
  <si>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</si>
  <si>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</si>
  <si>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</si>
  <si>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</si>
  <si>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</si>
  <si>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</si>
  <si>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</si>
  <si>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</si>
  <si>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</si>
  <si>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</si>
  <si>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</si>
  <si>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</si>
  <si>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</si>
  <si>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</si>
  <si>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</si>
  <si>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</si>
  <si>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</si>
  <si>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</si>
  <si>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</si>
  <si>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</si>
  <si>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</si>
  <si>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</si>
  <si>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</si>
  <si>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</si>
  <si>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</si>
  <si>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</si>
  <si>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</si>
  <si>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</si>
  <si>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</si>
  <si>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</si>
  <si>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</si>
  <si>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</si>
  <si>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</si>
  <si>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</si>
  <si>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</si>
  <si>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</si>
  <si>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</si>
  <si>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</si>
  <si>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</si>
  <si>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</si>
  <si>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</si>
  <si>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</si>
  <si>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</si>
  <si>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</si>
  <si>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</si>
  <si>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</si>
  <si>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</si>
  <si>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</si>
  <si>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</si>
  <si>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</si>
  <si>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</si>
  <si>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</si>
  <si>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</si>
  <si>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</si>
  <si>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</si>
  <si>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</si>
  <si>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</si>
  <si>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</si>
  <si>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</si>
  <si>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</si>
  <si>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</si>
  <si>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</si>
  <si>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</si>
  <si>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</si>
  <si>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</si>
  <si>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</si>
  <si>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</si>
  <si>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</si>
  <si>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</si>
  <si>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</si>
  <si>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</si>
  <si>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</si>
  <si>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</si>
  <si>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</si>
  <si>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</si>
  <si>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</si>
  <si>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</si>
  <si>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</si>
  <si>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</si>
  <si>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</si>
  <si>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</si>
  <si>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</si>
  <si>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</si>
  <si>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</si>
  <si>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</si>
  <si>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</si>
  <si>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</si>
  <si>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</si>
  <si>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</si>
  <si>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</si>
  <si>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</si>
  <si>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</si>
  <si>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</si>
  <si>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</si>
  <si>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</si>
  <si>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</si>
  <si>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</si>
  <si>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</si>
  <si>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</si>
  <si>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</si>
  <si>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</si>
  <si>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</si>
  <si>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</si>
  <si>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</si>
  <si>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</si>
  <si>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</si>
  <si>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</si>
  <si>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</si>
  <si>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</si>
  <si>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</si>
  <si>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</si>
  <si>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</si>
  <si>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</si>
  <si>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</si>
  <si>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</si>
  <si>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</si>
  <si>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</si>
  <si>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</si>
  <si>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</si>
  <si>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</si>
  <si>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</si>
  <si>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</si>
  <si>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</si>
  <si>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</si>
  <si>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</si>
  <si>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</si>
  <si>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</si>
  <si>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</si>
  <si>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</si>
  <si>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</si>
  <si>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</si>
  <si>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</si>
  <si>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</si>
  <si>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</si>
  <si>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</si>
  <si>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</si>
  <si>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</si>
  <si>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</si>
  <si>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</si>
  <si>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</si>
  <si>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</si>
  <si>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</si>
  <si>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</si>
  <si>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</si>
  <si>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</si>
  <si>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</si>
  <si>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</si>
  <si>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</si>
  <si>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</si>
  <si>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</si>
  <si>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</si>
  <si>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</si>
  <si>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</si>
  <si>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</si>
  <si>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</si>
  <si>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</si>
  <si>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</si>
  <si>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</si>
  <si>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</si>
  <si>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</si>
  <si>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</si>
  <si>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</si>
  <si>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</si>
  <si>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</si>
  <si>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</si>
  <si>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</si>
  <si>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</si>
  <si>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</si>
  <si>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</si>
  <si>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</si>
  <si>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</si>
  <si>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</si>
  <si>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</si>
  <si>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</si>
  <si>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</si>
  <si>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</si>
  <si>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</si>
  <si>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</si>
  <si>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</si>
  <si>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</si>
  <si>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</si>
  <si>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</si>
  <si>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</si>
  <si>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</si>
  <si>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</si>
  <si>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</si>
  <si>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</si>
  <si>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</si>
  <si>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</si>
  <si>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</si>
  <si>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</si>
  <si>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</si>
  <si>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</si>
  <si>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</si>
  <si>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</si>
  <si>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</si>
  <si>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</si>
  <si>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</si>
  <si>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</si>
  <si>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</si>
  <si>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</si>
  <si>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</si>
  <si>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</si>
  <si>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</si>
  <si>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</si>
  <si>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</si>
  <si>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</si>
  <si>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</si>
  <si>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</si>
  <si>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</si>
  <si>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</si>
  <si>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</si>
  <si>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</si>
  <si>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</si>
  <si>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</si>
  <si>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</si>
  <si>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</si>
  <si>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</si>
  <si>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</si>
  <si>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</si>
  <si>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</si>
  <si>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</si>
  <si>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</si>
  <si>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</si>
  <si>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</si>
  <si>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</si>
  <si>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</si>
  <si>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</si>
  <si>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</si>
  <si>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</si>
  <si>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</si>
  <si>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</si>
  <si>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</si>
  <si>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</si>
  <si>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</si>
  <si>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</si>
  <si>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</si>
  <si>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</si>
  <si>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</si>
  <si>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</si>
  <si>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</si>
  <si>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</si>
  <si>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</si>
  <si>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</si>
  <si>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</si>
  <si>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</si>
  <si>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</si>
  <si>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</si>
  <si>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</si>
  <si>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</si>
  <si>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</si>
  <si>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</si>
  <si>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</si>
  <si>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</si>
  <si>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</si>
  <si>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</si>
  <si>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</si>
  <si>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</si>
  <si>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</si>
  <si>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</si>
  <si>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</si>
  <si>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</si>
  <si>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</si>
  <si>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</si>
  <si>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</si>
  <si>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</si>
  <si>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</si>
  <si>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</si>
  <si>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</si>
  <si>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</si>
  <si>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</si>
  <si>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</si>
  <si>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</si>
  <si>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</si>
  <si>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</si>
  <si>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</si>
  <si>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</si>
  <si>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</si>
  <si>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</si>
  <si>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</si>
  <si>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</si>
  <si>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</si>
  <si>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</si>
  <si>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</si>
  <si>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</si>
  <si>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</si>
  <si>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</si>
  <si>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</si>
  <si>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</si>
  <si>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</si>
  <si>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</si>
  <si>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</si>
  <si>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</si>
  <si>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</si>
  <si>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</si>
  <si>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</si>
  <si>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</si>
  <si>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</si>
  <si>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</si>
  <si>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</si>
  <si>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</si>
  <si>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</si>
  <si>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</si>
  <si>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</si>
  <si>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</si>
  <si>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</si>
  <si>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</si>
  <si>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</si>
  <si>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</si>
  <si>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</si>
  <si>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</si>
  <si>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</si>
  <si>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</si>
  <si>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</si>
  <si>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</si>
  <si>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</si>
  <si>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</si>
  <si>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</si>
  <si>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</si>
  <si>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</si>
  <si>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</si>
  <si>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</si>
  <si>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</si>
  <si>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</si>
  <si>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</si>
  <si>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</si>
  <si>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</si>
  <si>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</si>
  <si>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</si>
  <si>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</si>
  <si>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</si>
  <si>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</si>
  <si>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</si>
  <si>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</si>
  <si>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</si>
  <si>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</si>
  <si>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</si>
  <si>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</si>
  <si>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</si>
  <si>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</si>
  <si>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</si>
  <si>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</si>
  <si>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</si>
  <si>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</si>
  <si>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</si>
  <si>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</si>
  <si>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</si>
  <si>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</si>
  <si>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</si>
  <si>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</si>
  <si>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</si>
  <si>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</si>
  <si>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</si>
  <si>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</si>
  <si>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</si>
  <si>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</si>
  <si>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</si>
  <si>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</si>
  <si>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</si>
  <si>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</si>
  <si>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</si>
  <si>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</si>
  <si>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</si>
  <si>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</si>
  <si>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</si>
  <si>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</si>
  <si>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</si>
  <si>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</si>
  <si>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</si>
  <si>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</si>
  <si>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</si>
  <si>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</si>
  <si>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</si>
  <si>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</si>
  <si>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</si>
  <si>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</si>
  <si>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</si>
  <si>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</si>
  <si>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</si>
  <si>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</si>
  <si>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</si>
  <si>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</si>
  <si>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</si>
  <si>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</si>
  <si>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</si>
  <si>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</si>
  <si>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</si>
  <si>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</si>
  <si>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</si>
  <si>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</si>
  <si>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</si>
  <si>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</si>
  <si>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</si>
  <si>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</si>
  <si>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</si>
  <si>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</si>
  <si>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</si>
  <si>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</si>
  <si>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</si>
  <si>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</si>
  <si>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</si>
  <si>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</si>
  <si>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</si>
  <si>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</si>
  <si>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</si>
  <si>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</si>
  <si>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</si>
  <si>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</si>
  <si>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</si>
  <si>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</si>
  <si>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</si>
  <si>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</si>
  <si>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</si>
  <si>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</si>
  <si>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</si>
  <si>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</si>
  <si>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</si>
  <si>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</si>
  <si>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</si>
  <si>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</si>
  <si>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</si>
  <si>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</si>
  <si>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</si>
  <si>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</si>
  <si>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</si>
  <si>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</si>
  <si>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</si>
  <si>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</si>
  <si>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</si>
  <si>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</si>
  <si>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</si>
  <si>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</si>
  <si>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</si>
  <si>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</si>
  <si>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</si>
  <si>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</si>
  <si>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</si>
  <si>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</si>
  <si>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</si>
  <si>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</si>
  <si>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</si>
  <si>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</si>
  <si>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</si>
  <si>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</si>
  <si>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</si>
  <si>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</si>
  <si>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</si>
  <si>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</si>
  <si>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</si>
  <si>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</si>
  <si>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</si>
  <si>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</si>
  <si>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</si>
  <si>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</si>
  <si>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</si>
  <si>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</si>
  <si>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</si>
  <si>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</si>
  <si>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</si>
  <si>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</si>
  <si>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</si>
  <si>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</si>
  <si>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</si>
  <si>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</si>
  <si>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</si>
  <si>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</si>
  <si>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</si>
  <si>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</si>
  <si>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</si>
  <si>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</si>
  <si>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</si>
  <si>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</si>
  <si>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</si>
  <si>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</si>
  <si>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</si>
  <si>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</si>
  <si>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</si>
  <si>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</si>
  <si>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</si>
  <si>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</si>
  <si>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</si>
  <si>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</si>
  <si>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</si>
  <si>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</si>
  <si>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</si>
  <si>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</si>
  <si>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</si>
  <si>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</si>
  <si>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</si>
  <si>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</si>
  <si>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</si>
  <si>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</si>
  <si>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</si>
  <si>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</si>
  <si>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</si>
  <si>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</si>
  <si>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</si>
  <si>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</si>
  <si>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</si>
  <si>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</si>
  <si>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</si>
  <si>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</si>
  <si>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</si>
  <si>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</si>
  <si>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</si>
  <si>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</si>
  <si>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</si>
  <si>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</si>
  <si>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</si>
  <si>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</si>
  <si>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</si>
  <si>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</si>
  <si>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</si>
  <si>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</si>
  <si>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</si>
  <si>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</si>
  <si>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</si>
  <si>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</si>
  <si>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</si>
  <si>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</si>
  <si>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</si>
  <si>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</si>
  <si>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</si>
  <si>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</si>
  <si>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</si>
  <si>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</si>
  <si>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</si>
  <si>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</si>
  <si>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</si>
  <si>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</si>
  <si>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</si>
  <si>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</si>
  <si>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</si>
  <si>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</si>
  <si>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</si>
  <si>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</si>
  <si>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</si>
  <si>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</si>
  <si>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</si>
  <si>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</si>
  <si>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</si>
  <si>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</si>
  <si>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</si>
  <si>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</si>
  <si>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</si>
  <si>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</si>
  <si>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</si>
  <si>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</si>
  <si>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</si>
  <si>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</si>
  <si>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</si>
  <si>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</si>
  <si>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</si>
  <si>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</si>
  <si>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</si>
  <si>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</si>
  <si>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</si>
  <si>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</si>
  <si>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</si>
  <si>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</si>
  <si>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</si>
  <si>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</si>
  <si>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</si>
  <si>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</si>
  <si>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</si>
  <si>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</si>
  <si>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</si>
  <si>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</si>
  <si>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</si>
  <si>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</si>
  <si>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</si>
  <si>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</si>
  <si>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</si>
  <si>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</si>
  <si>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</si>
  <si>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</si>
  <si>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</si>
  <si>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</si>
  <si>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</si>
  <si>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</si>
  <si>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</si>
  <si>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</si>
  <si>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</si>
  <si>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</si>
  <si>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</si>
  <si>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</si>
  <si>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</si>
  <si>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</si>
  <si>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</si>
  <si>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</si>
  <si>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</si>
  <si>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</si>
  <si>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</si>
  <si>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</si>
  <si>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</si>
  <si>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</si>
  <si>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</si>
  <si>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</si>
  <si>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</si>
  <si>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</si>
  <si>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</si>
  <si>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</si>
  <si>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</si>
  <si>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</si>
  <si>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</si>
  <si>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</si>
  <si>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</si>
  <si>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</si>
  <si>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</si>
  <si>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</si>
  <si>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</si>
  <si>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</si>
  <si>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</si>
  <si>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</si>
  <si>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</si>
  <si>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</si>
  <si>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</si>
  <si>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</si>
  <si>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</si>
  <si>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</si>
  <si>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</si>
  <si>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</si>
  <si>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</si>
  <si>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</si>
  <si>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</si>
  <si>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</si>
  <si>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</si>
  <si>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</si>
  <si>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</si>
  <si>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</si>
  <si>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</si>
  <si>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</si>
  <si>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</si>
  <si>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</si>
  <si>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</si>
  <si>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</si>
  <si>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</si>
  <si>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</si>
  <si>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</si>
  <si>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</si>
  <si>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</si>
  <si>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</si>
  <si>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</si>
  <si>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</si>
  <si>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</si>
  <si>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</si>
  <si>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</si>
  <si>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</si>
  <si>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</si>
  <si>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</si>
  <si>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</si>
  <si>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</si>
  <si>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</si>
  <si>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</si>
  <si>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</si>
  <si>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</si>
  <si>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</si>
  <si>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</si>
  <si>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</si>
  <si>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</si>
  <si>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</si>
  <si>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</si>
  <si>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</si>
  <si>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</si>
  <si>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</si>
  <si>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</si>
  <si>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</si>
  <si>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</si>
  <si>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</si>
  <si>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</si>
  <si>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</si>
  <si>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</si>
  <si>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</si>
  <si>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</si>
  <si>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</si>
  <si>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</si>
  <si>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</si>
  <si>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</si>
  <si>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</si>
  <si>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</si>
  <si>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</si>
  <si>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</si>
  <si>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</si>
  <si>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</si>
  <si>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</si>
  <si>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</si>
  <si>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</si>
  <si>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</si>
  <si>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</si>
  <si>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</si>
  <si>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</si>
  <si>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</si>
  <si>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</si>
  <si>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</si>
  <si>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</si>
  <si>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</si>
  <si>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</si>
  <si>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</si>
  <si>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</si>
  <si>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</si>
  <si>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</si>
  <si>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</si>
  <si>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</si>
  <si>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</si>
  <si>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</si>
  <si>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</si>
  <si>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</si>
  <si>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</si>
  <si>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</si>
  <si>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</si>
  <si>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</si>
  <si>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</si>
  <si>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</si>
  <si>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</si>
  <si>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</si>
  <si>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</si>
  <si>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</si>
  <si>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</si>
  <si>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</si>
  <si>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</si>
  <si>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</si>
  <si>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</si>
  <si>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</si>
  <si>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</si>
  <si>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</si>
  <si>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</si>
  <si>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</si>
  <si>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</si>
  <si>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</si>
  <si>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</si>
  <si>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</si>
  <si>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</si>
  <si>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</si>
  <si>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</si>
  <si>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</si>
  <si>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</si>
  <si>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</si>
  <si>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</si>
  <si>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</si>
  <si>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</si>
  <si>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</si>
  <si>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</si>
  <si>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</si>
  <si>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</si>
  <si>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</si>
  <si>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</si>
  <si>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</si>
  <si>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</si>
  <si>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</si>
  <si>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</si>
  <si>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</si>
  <si>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</si>
  <si>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</si>
  <si>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</si>
  <si>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</si>
  <si>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</si>
  <si>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</si>
  <si>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</si>
  <si>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</si>
  <si>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</si>
  <si>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</si>
  <si>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</si>
  <si>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</si>
  <si>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</si>
  <si>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</si>
  <si>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</si>
  <si>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</si>
  <si>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</si>
  <si>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</si>
  <si>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</si>
  <si>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</si>
  <si>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</si>
  <si>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</si>
  <si>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</si>
  <si>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</si>
  <si>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</si>
  <si>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</si>
  <si>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</si>
  <si>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</si>
  <si>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</si>
  <si>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</si>
  <si>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</si>
  <si>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</si>
  <si>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</si>
  <si>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</si>
  <si>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</si>
  <si>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</si>
  <si>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</si>
  <si>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</si>
  <si>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</si>
  <si>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</si>
  <si>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</si>
  <si>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</si>
  <si>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</si>
  <si>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</si>
  <si>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</si>
  <si>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</si>
  <si>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</si>
  <si>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</si>
  <si>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</si>
  <si>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</si>
  <si>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</si>
  <si>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</si>
  <si>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</si>
  <si>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</si>
  <si>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</si>
  <si>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</si>
  <si>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</si>
  <si>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</si>
  <si>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</si>
  <si>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</si>
  <si>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</si>
  <si>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</si>
  <si>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</si>
  <si>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</si>
  <si>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</si>
  <si>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</si>
  <si>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</si>
  <si>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</si>
  <si>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</si>
  <si>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</si>
  <si>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</si>
  <si>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</si>
  <si>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</si>
  <si>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</si>
  <si>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</si>
  <si>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</si>
  <si>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</si>
  <si>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</si>
  <si>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</si>
  <si>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</si>
  <si>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</si>
  <si>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</si>
  <si>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</si>
  <si>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</si>
  <si>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</si>
  <si>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</si>
  <si>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</si>
  <si>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</si>
  <si>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</si>
  <si>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</si>
  <si>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</si>
  <si>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</si>
  <si>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</si>
  <si>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</si>
  <si>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</si>
  <si>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</si>
  <si>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</si>
  <si>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</si>
  <si>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</si>
  <si>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</si>
  <si>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</si>
  <si>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</si>
  <si>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</si>
  <si>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</si>
  <si>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</si>
  <si>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</si>
  <si>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</si>
  <si>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</si>
  <si>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</si>
  <si>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</si>
  <si>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</si>
  <si>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</si>
  <si>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</si>
  <si>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</si>
  <si>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</si>
  <si>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</si>
  <si>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</si>
  <si>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</si>
  <si>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</si>
  <si>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</si>
  <si>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</si>
  <si>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</si>
  <si>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</si>
  <si>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</si>
  <si>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</si>
  <si>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</si>
  <si>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</si>
  <si>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</si>
  <si>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</si>
  <si>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</si>
  <si>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</si>
  <si>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</si>
  <si>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</si>
  <si>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</si>
  <si>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</si>
  <si>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</si>
  <si>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</si>
  <si>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</si>
  <si>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</si>
  <si>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</si>
  <si>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</si>
  <si>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</si>
  <si>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</si>
  <si>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</si>
  <si>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</si>
  <si>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</si>
  <si>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</si>
  <si>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</si>
  <si>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</si>
  <si>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</si>
  <si>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</si>
  <si>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</si>
  <si>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</si>
  <si>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</si>
  <si>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</si>
  <si>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</si>
  <si>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</si>
  <si>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</si>
  <si>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</si>
  <si>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</si>
  <si>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</si>
  <si>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</si>
  <si>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</si>
  <si>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</si>
  <si>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</si>
  <si>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</si>
  <si>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</si>
  <si>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</si>
  <si>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</si>
  <si>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</si>
  <si>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</si>
  <si>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</si>
  <si>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</si>
  <si>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</si>
  <si>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</si>
  <si>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</si>
  <si>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</si>
  <si>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</si>
  <si>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</si>
  <si>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</si>
  <si>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</si>
  <si>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</si>
  <si>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</si>
  <si>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</si>
  <si>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</si>
  <si>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</si>
  <si>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</si>
  <si>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</si>
  <si>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</si>
  <si>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</si>
  <si>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</si>
  <si>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</si>
  <si>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</si>
  <si>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</si>
  <si>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</si>
  <si>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</si>
  <si>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</si>
  <si>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</si>
  <si>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</si>
  <si>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</si>
  <si>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</si>
  <si>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</si>
  <si>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</si>
  <si>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</si>
  <si>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</si>
  <si>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</si>
  <si>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</si>
  <si>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</si>
  <si>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</si>
  <si>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</si>
  <si>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</si>
  <si>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</si>
  <si>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</si>
  <si>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</si>
  <si>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</si>
  <si>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</si>
  <si>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</si>
  <si>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</si>
  <si>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</si>
  <si>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</si>
  <si>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</si>
  <si>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</si>
  <si>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</si>
  <si>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</si>
  <si>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</si>
  <si>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</si>
  <si>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</si>
  <si>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</si>
  <si>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</si>
  <si>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</si>
  <si>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</si>
  <si>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</si>
  <si>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</si>
  <si>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</si>
  <si>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</si>
  <si>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</si>
  <si>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</si>
  <si>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</si>
  <si>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</si>
  <si>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</si>
  <si>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</si>
  <si>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</si>
  <si>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</si>
  <si>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</si>
  <si>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</si>
  <si>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</si>
  <si>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</si>
  <si>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</si>
  <si>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</si>
  <si>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</si>
  <si>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</si>
  <si>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</si>
  <si>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</si>
  <si>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</si>
  <si>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</si>
  <si>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</si>
  <si>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</si>
  <si>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</si>
  <si>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</si>
  <si>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</si>
  <si>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</si>
  <si>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</si>
  <si>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</si>
  <si>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</si>
  <si>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</si>
  <si>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</si>
  <si>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</si>
  <si>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</si>
  <si>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</si>
  <si>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</si>
  <si>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</si>
  <si>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</si>
  <si>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</si>
  <si>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</si>
  <si>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</si>
  <si>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</si>
  <si>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</si>
  <si>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</si>
  <si>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</si>
  <si>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</si>
  <si>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</si>
  <si>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</si>
  <si>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</si>
  <si>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</si>
  <si>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</si>
  <si>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</si>
  <si>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</si>
  <si>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</si>
  <si>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</si>
  <si>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</si>
  <si>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</si>
  <si>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</si>
  <si>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</si>
  <si>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</si>
  <si>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</si>
  <si>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</si>
  <si>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</si>
  <si>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</si>
  <si>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</si>
  <si>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</si>
  <si>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</si>
  <si>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</si>
  <si>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</si>
  <si>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</si>
  <si>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</si>
  <si>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</si>
  <si>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</si>
  <si>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</si>
  <si>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</si>
  <si>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</si>
  <si>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</si>
  <si>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</si>
  <si>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</si>
  <si>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</si>
  <si>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</si>
  <si>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</si>
  <si>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</si>
  <si>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</si>
  <si>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</si>
  <si>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</si>
  <si>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</si>
  <si>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</si>
  <si>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</si>
  <si>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</si>
  <si>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</si>
  <si>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</si>
  <si>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</si>
  <si>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</si>
  <si>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</si>
  <si>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</si>
  <si>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</si>
  <si>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</si>
  <si>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</si>
  <si>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</si>
  <si>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</si>
  <si>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</si>
  <si>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</si>
  <si>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</si>
  <si>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</si>
  <si>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</si>
  <si>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</si>
  <si>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</si>
  <si>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</si>
  <si>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</si>
  <si>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</si>
  <si>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</si>
  <si>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</si>
  <si>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</si>
  <si>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</si>
  <si>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</si>
  <si>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</si>
  <si>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</si>
  <si>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</si>
  <si>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</si>
  <si>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</si>
  <si>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</si>
  <si>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</si>
  <si>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</si>
  <si>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</si>
  <si>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</si>
  <si>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</si>
  <si>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</si>
  <si>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</si>
  <si>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</si>
  <si>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</si>
  <si>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</si>
  <si>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</si>
  <si>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</si>
  <si>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</si>
  <si>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</si>
  <si>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</si>
  <si>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</si>
  <si>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</si>
  <si>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</si>
  <si>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</si>
  <si>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</si>
  <si>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</si>
  <si>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</si>
  <si>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</si>
  <si>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</si>
  <si>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</si>
  <si>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</si>
  <si>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</si>
  <si>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</si>
  <si>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</si>
  <si>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</si>
  <si>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</si>
  <si>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</si>
  <si>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</si>
  <si>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</si>
  <si>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</si>
  <si>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</si>
  <si>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</si>
  <si>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</si>
  <si>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</si>
  <si>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</si>
  <si>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</si>
  <si>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</si>
  <si>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</si>
  <si>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</si>
  <si>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</si>
  <si>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</si>
  <si>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</si>
  <si>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</si>
  <si>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</si>
  <si>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</si>
  <si>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</si>
  <si>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</si>
  <si>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</si>
  <si>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</si>
  <si>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</si>
  <si>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</si>
  <si>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</si>
  <si>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</si>
  <si>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</si>
  <si>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</si>
  <si>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</si>
  <si>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</si>
  <si>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</si>
  <si>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</si>
  <si>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</si>
  <si>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</si>
  <si>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</si>
  <si>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</si>
  <si>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</si>
  <si>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</si>
  <si>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</si>
  <si>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</si>
  <si>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</si>
  <si>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</si>
  <si>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</si>
  <si>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</si>
  <si>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</si>
  <si>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</si>
  <si>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</si>
  <si>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</si>
  <si>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</si>
  <si>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</si>
  <si>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</si>
  <si>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</si>
  <si>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</si>
  <si>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</si>
  <si>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</si>
  <si>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</si>
  <si>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</si>
  <si>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</si>
  <si>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</si>
  <si>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</si>
  <si>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</si>
  <si>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</si>
  <si>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</si>
  <si>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</si>
  <si>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</si>
  <si>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</si>
  <si>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</si>
  <si>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</si>
  <si>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</si>
  <si>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</si>
  <si>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</si>
  <si>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</si>
  <si>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</si>
  <si>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</si>
  <si>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</si>
  <si>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</si>
  <si>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</si>
  <si>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</si>
  <si>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</si>
  <si>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</si>
  <si>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</si>
  <si>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</si>
  <si>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</si>
  <si>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</si>
  <si>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</si>
  <si>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</si>
  <si>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</si>
  <si>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</si>
  <si>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</si>
  <si>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</si>
  <si>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</si>
  <si>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</si>
  <si>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</si>
  <si>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</si>
  <si>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</si>
  <si>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</si>
  <si>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</si>
  <si>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</si>
  <si>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</si>
  <si>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</si>
  <si>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</si>
  <si>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</si>
  <si>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</si>
  <si>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</si>
  <si>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</si>
  <si>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</si>
  <si>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</si>
  <si>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</si>
  <si>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</si>
  <si>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</si>
  <si>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</si>
  <si>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</si>
  <si>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</si>
  <si>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</si>
  <si>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</si>
  <si>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</si>
  <si>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</si>
  <si>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</si>
  <si>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</si>
  <si>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</si>
  <si>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</si>
  <si>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</si>
  <si>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</si>
  <si>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</si>
  <si>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</si>
  <si>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</si>
  <si>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</si>
  <si>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</si>
  <si>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</si>
  <si>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</si>
  <si>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</si>
  <si>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</si>
  <si>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</si>
  <si>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</si>
  <si>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</si>
  <si>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</si>
  <si>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</si>
  <si>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</si>
  <si>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</si>
  <si>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</si>
  <si>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</si>
  <si>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</si>
  <si>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</si>
  <si>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</si>
  <si>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</si>
  <si>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</si>
  <si>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</si>
  <si>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</si>
  <si>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</si>
  <si>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</si>
  <si>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</si>
  <si>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</si>
  <si>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</si>
  <si>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</si>
  <si>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</si>
  <si>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</si>
  <si>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</si>
  <si>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</si>
  <si>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</si>
  <si>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</si>
  <si>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</si>
  <si>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</si>
  <si>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</si>
  <si>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</si>
  <si>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</si>
  <si>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</si>
  <si>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</si>
  <si>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</si>
  <si>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</si>
  <si>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</si>
  <si>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</si>
  <si>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</si>
  <si>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</si>
  <si>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</si>
  <si>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</si>
  <si>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</si>
  <si>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</si>
  <si>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</si>
  <si>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</si>
  <si>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</si>
  <si>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</si>
  <si>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</si>
  <si>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</si>
  <si>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</si>
  <si>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</si>
  <si>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</si>
  <si>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</si>
  <si>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</si>
  <si>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</si>
  <si>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</si>
  <si>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</si>
  <si>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</si>
  <si>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</si>
  <si>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</si>
  <si>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</si>
  <si>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</si>
  <si>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</si>
  <si>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</si>
  <si>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</si>
  <si>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</si>
  <si>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</si>
  <si>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</si>
  <si>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</si>
  <si>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</si>
  <si>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</si>
  <si>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</si>
  <si>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</si>
  <si>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</si>
  <si>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</si>
  <si>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</si>
  <si>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</si>
  <si>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</si>
  <si>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</si>
  <si>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</si>
  <si>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</si>
  <si>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</si>
  <si>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</si>
  <si>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</si>
  <si>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</si>
  <si>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</si>
  <si>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</si>
  <si>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</si>
  <si>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</si>
  <si>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</si>
  <si>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</si>
  <si>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</si>
  <si>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</si>
  <si>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</si>
  <si>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</si>
  <si>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</si>
  <si>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</si>
  <si>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</si>
  <si>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</si>
  <si>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</si>
  <si>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</si>
  <si>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</si>
  <si>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</si>
  <si>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</si>
  <si>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</si>
  <si>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</si>
  <si>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</si>
  <si>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</si>
  <si>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</si>
  <si>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</si>
  <si>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</si>
  <si>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</si>
  <si>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</si>
  <si>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</si>
  <si>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</si>
  <si>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</si>
  <si>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</si>
  <si>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</si>
  <si>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</si>
  <si>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</si>
  <si>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</si>
  <si>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</si>
  <si>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</si>
  <si>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</si>
  <si>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</si>
  <si>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</si>
  <si>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</si>
  <si>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</si>
  <si>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</si>
  <si>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</si>
  <si>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</si>
  <si>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</si>
  <si>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</si>
  <si>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</si>
  <si>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</si>
  <si>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</si>
  <si>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</si>
  <si>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</si>
  <si>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</si>
  <si>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</si>
  <si>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</si>
  <si>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</si>
  <si>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</si>
  <si>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</si>
  <si>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</si>
  <si>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</si>
  <si>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</si>
  <si>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</si>
  <si>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</si>
  <si>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</si>
  <si>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</si>
  <si>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</si>
  <si>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</si>
  <si>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</si>
  <si>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</si>
  <si>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</si>
  <si>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</si>
  <si>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</si>
  <si>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</si>
  <si>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</si>
  <si>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</si>
  <si>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</si>
  <si>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</si>
  <si>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</si>
  <si>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</si>
  <si>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</si>
  <si>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</si>
  <si>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</si>
  <si>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</si>
  <si>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</si>
  <si>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</si>
  <si>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</si>
  <si>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</si>
  <si>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</si>
  <si>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</si>
  <si>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</si>
  <si>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</si>
  <si>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</si>
  <si>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</si>
  <si>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</si>
  <si>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</si>
  <si>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</si>
  <si>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</si>
  <si>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</si>
  <si>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</si>
  <si>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</si>
  <si>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</si>
  <si>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</si>
  <si>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</si>
  <si>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</si>
  <si>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</si>
  <si>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</si>
  <si>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</si>
  <si>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</si>
  <si>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</si>
  <si>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</si>
  <si>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</si>
  <si>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</si>
  <si>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</si>
  <si>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</si>
  <si>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</si>
  <si>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</si>
  <si>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</si>
  <si>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</si>
  <si>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</si>
  <si>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</si>
  <si>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</si>
  <si>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</si>
  <si>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</si>
  <si>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</si>
  <si>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</si>
  <si>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</si>
  <si>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</si>
  <si>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</si>
  <si>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</si>
  <si>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</si>
  <si>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</si>
  <si>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</si>
  <si>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</si>
  <si>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</si>
  <si>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</si>
  <si>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</si>
  <si>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</si>
  <si>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</si>
  <si>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</si>
  <si>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</si>
  <si>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</si>
  <si>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</si>
  <si>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</si>
  <si>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</si>
  <si>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</si>
  <si>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</si>
  <si>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</si>
  <si>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</si>
  <si>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</si>
  <si>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</si>
  <si>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</si>
  <si>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</si>
  <si>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</si>
  <si>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</si>
  <si>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</si>
  <si>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</si>
  <si>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</si>
  <si>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</si>
  <si>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</si>
  <si>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</si>
  <si>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</si>
  <si>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</si>
  <si>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</si>
  <si>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</si>
  <si>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</si>
  <si>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</si>
  <si>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</si>
  <si>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</si>
  <si>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</si>
  <si>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</si>
  <si>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</si>
  <si>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</si>
  <si>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</si>
  <si>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</si>
  <si>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</si>
  <si>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</si>
  <si>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</si>
  <si>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</si>
  <si>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</si>
  <si>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</si>
  <si>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</si>
  <si>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</si>
  <si>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</si>
  <si>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</si>
  <si>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</si>
  <si>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</si>
  <si>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</si>
  <si>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</si>
  <si>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</si>
  <si>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</si>
  <si>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</si>
  <si>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</si>
  <si>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</si>
  <si>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</si>
  <si>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</si>
  <si>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</si>
  <si>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</si>
  <si>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</si>
  <si>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</si>
  <si>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</si>
  <si>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</si>
  <si>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</si>
  <si>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</si>
  <si>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</si>
  <si>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</si>
  <si>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</si>
  <si>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</si>
  <si>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</si>
  <si>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</si>
  <si>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</si>
  <si>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</si>
  <si>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</si>
  <si>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</si>
  <si>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</si>
  <si>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</si>
  <si>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</si>
  <si>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</si>
  <si>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</si>
  <si>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</si>
  <si>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</si>
  <si>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</si>
  <si>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</si>
  <si>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</si>
  <si>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</si>
  <si>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</si>
  <si>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</si>
  <si>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</si>
  <si>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</si>
  <si>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</si>
  <si>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</si>
  <si>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</si>
  <si>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</si>
  <si>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</si>
  <si>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</si>
  <si>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</si>
  <si>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</si>
  <si>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</si>
  <si>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</si>
  <si>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</si>
  <si>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</si>
  <si>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</si>
  <si>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</si>
  <si>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</si>
  <si>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</si>
  <si>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</si>
  <si>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</si>
  <si>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</si>
  <si>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</si>
  <si>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</si>
  <si>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</si>
  <si>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</si>
  <si>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</si>
  <si>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</si>
  <si>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</si>
  <si>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</si>
  <si>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</si>
  <si>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</si>
  <si>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</si>
  <si>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</si>
  <si>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</si>
  <si>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</si>
  <si>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</si>
  <si>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</si>
  <si>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</si>
  <si>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</si>
  <si>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</si>
  <si>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</si>
  <si>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</si>
  <si>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</si>
  <si>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</si>
  <si>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</si>
  <si>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</si>
  <si>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</si>
  <si>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</si>
  <si>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</si>
  <si>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</si>
  <si>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</si>
  <si>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</si>
  <si>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</si>
  <si>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</si>
  <si>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</si>
  <si>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</si>
  <si>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</si>
  <si>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</si>
  <si>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</si>
  <si>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</si>
  <si>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</si>
  <si>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</si>
  <si>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</si>
  <si>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</si>
  <si>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</si>
  <si>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</si>
  <si>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</si>
  <si>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</si>
  <si>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</si>
  <si>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</si>
  <si>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</si>
  <si>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</si>
  <si>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</si>
  <si>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</si>
  <si>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</si>
  <si>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</si>
  <si>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</si>
  <si>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</si>
  <si>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</si>
  <si>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</si>
  <si>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</si>
  <si>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</si>
  <si>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</si>
  <si>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</si>
  <si>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</si>
  <si>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</si>
  <si>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</si>
  <si>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</si>
  <si>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</si>
  <si>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</si>
  <si>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</si>
  <si>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</si>
  <si>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</si>
  <si>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город-герой Мурманск на 2021-2040 годы</t>
  </si>
  <si>
    <t>31.12.2040</t>
  </si>
  <si>
    <t>Инвестиционная программа № 187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</si>
  <si>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 207 от 30.10.2023 МУП "Североморскводоканал" в сфере холодного водоснабжения по реконструкции и модернизации существующих объектов водопроводных сетей, на территории городского округа ЗАТО Североморск на 2024 год</t>
  </si>
  <si>
    <t>01.01.2024</t>
  </si>
  <si>
    <t>31.12.2024</t>
  </si>
  <si>
    <t>Инвестиционная программа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</si>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</sst>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lectro-ostro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4843C-F696-9162-8203-A953425E3C45}" mc:Ignorable="x14ac xr xr2 xr3">
  <dimension ref="A1:AB21"/>
  <sheetViews>
    <sheetView topLeftCell="A1" showGridLines="0" showRowColHeaders="0" zoomScale="85"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AAD5DB-C83D-DCCD-A268-AB8FC3D7EC6F}"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047E00A-C13E-9856-49EF-821B5A97F204}"/>
    <hyperlink ref="H17" location="Титульный!H9" display="Как заполнить?" tooltip="Помощь по работе с полями отчётной формы" xr:uid="{942A5C2B-3E89-3477-081B-50E42D6B4A12}"/>
    <hyperlink ref="H39" location="Титульный!H9" display="Как заполнить?" tooltip="Помощь по работе с полями отчётной формы" xr:uid="{5765E7DD-DA3B-62CC-784A-C528CAADFEEF}"/>
    <hyperlink ref="H62" location="Титульный!H9" display="Как заполнить?" tooltip="Помощь по работе с полями отчётной формы" xr:uid="{5B2E866C-44F2-11D8-7268-B100C73F7FDB}"/>
    <hyperlink ref="F70" r:id="rId4" xr:uid="{801E2E7C-90F5-B115-E213-E143D581F38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CB6F1-E5B1-D7D8-FC37-B47B83CFEB3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89</v>
      </c>
      <c r="G13" s="849" t="s">
        <v>98</v>
      </c>
      <c r="H13" s="849" t="s">
        <v>98</v>
      </c>
      <c r="I13" s="847" t="s">
        <v>99</v>
      </c>
      <c r="J13" s="556">
        <f>MERGEVALUE(G13)</f>
      </c>
      <c r="K13" s="567"/>
      <c r="L13" s="567"/>
      <c r="M13" s="556" t="str">
        <f t="array" ref="M13:M13">IF(ISERROR(MATCH(MID(N13,1,250),MID(note_ter,1,250),0)),"n","y")</f>
        <v>n</v>
      </c>
      <c r="N13" s="567"/>
      <c r="O13" s="556" t="str">
        <f>H13&amp;"("&amp;I13&amp;")"</f>
        <v>ЗАТО город Островной(47731000)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100</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101</v>
      </c>
      <c r="H15" s="234"/>
      <c r="I15" s="235"/>
      <c r="J15" s="305"/>
      <c r="K15" s="211"/>
      <c r="L15" s="211"/>
      <c r="M15" s="211"/>
      <c r="N15" s="282" t="s">
        <v>102</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17B09-3BCA-C6AF-19CC-54ECEC1918A3}"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МУП "Горэлектросеть" ЗАТО г. Островной</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103</v>
      </c>
      <c r="E9" s="2183"/>
      <c r="F9" s="2184" t="s">
        <v>104</v>
      </c>
      <c r="G9" s="2185"/>
      <c r="H9" s="2185"/>
      <c r="I9" s="2185"/>
      <c r="J9" s="2188" t="s">
        <v>105</v>
      </c>
      <c r="K9" s="2188"/>
      <c r="L9" s="2188"/>
      <c r="M9" s="2188"/>
      <c r="AM9" s="639">
        <v>18</v>
      </c>
    </row>
    <row customHeight="1" ht="24">
      <c r="A10" s="2182"/>
      <c r="B10" s="648"/>
      <c r="C10" s="581"/>
      <c r="D10" s="579" t="s">
        <v>87</v>
      </c>
      <c r="E10" s="579" t="s">
        <v>88</v>
      </c>
      <c r="F10" s="579" t="s">
        <v>106</v>
      </c>
      <c r="G10" s="2189" t="s">
        <v>87</v>
      </c>
      <c r="H10" s="2190"/>
      <c r="I10" s="579" t="s">
        <v>88</v>
      </c>
      <c r="J10" s="579" t="s">
        <v>106</v>
      </c>
      <c r="K10" s="2189" t="s">
        <v>87</v>
      </c>
      <c r="L10" s="2190"/>
      <c r="M10" s="579" t="s">
        <v>88</v>
      </c>
      <c r="N10" s="1683"/>
      <c r="AM10" s="639">
        <v>23</v>
      </c>
    </row>
    <row s="2972" customFormat="1" customHeight="1" ht="11.25" hidden="1">
      <c r="A11" s="649"/>
      <c r="B11" s="649"/>
      <c r="C11" s="649"/>
      <c r="D11" s="650" t="s">
        <v>107</v>
      </c>
      <c r="E11" s="650" t="s">
        <v>108</v>
      </c>
      <c r="F11" s="650" t="s">
        <v>89</v>
      </c>
      <c r="G11" s="2171" t="s">
        <v>90</v>
      </c>
      <c r="H11" s="2172"/>
      <c r="I11" s="650" t="s">
        <v>109</v>
      </c>
      <c r="J11" s="650" t="s">
        <v>91</v>
      </c>
      <c r="K11" s="2173" t="s">
        <v>92</v>
      </c>
      <c r="L11" s="2174"/>
      <c r="M11" s="650" t="s">
        <v>110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111</v>
      </c>
      <c r="P12" s="1469" t="s">
        <v>112</v>
      </c>
      <c r="Q12" s="1469" t="s">
        <v>113</v>
      </c>
      <c r="R12" s="1469" t="s">
        <v>114</v>
      </c>
      <c r="AM12" s="639">
        <v>1</v>
      </c>
    </row>
    <row s="2972" customFormat="1" customHeight="1" ht="15.75">
      <c r="A13" s="349"/>
      <c r="B13" s="349"/>
      <c r="C13" s="582"/>
      <c r="D13" s="2164" t="s">
        <v>107</v>
      </c>
      <c r="E13" s="2165" t="str">
        <f>INDEX(VD_NAME_LIST,MATCH("4189671",VD_ID_LIST,0))</f>
        <v>Холодное водоснабжение. Питьевая вода</v>
      </c>
      <c r="F13" s="2168" t="s">
        <v>65</v>
      </c>
      <c r="G13" s="2169"/>
      <c r="H13" s="2170">
        <v>1</v>
      </c>
      <c r="I13" s="2161" t="str">
        <f>IF(U13="","",INDEX(TERRITORY_MR_LIST,MATCH(U13,TERRITORY_LIST_ID,0)))</f>
        <v>Территория 1</v>
      </c>
      <c r="J13" s="2163" t="s">
        <v>19</v>
      </c>
      <c r="K13" s="658"/>
      <c r="L13" s="583" t="s">
        <v>107</v>
      </c>
      <c r="M13" s="659" t="s">
        <v>22</v>
      </c>
      <c r="N13" s="868"/>
      <c r="O13" s="1472" t="s">
        <v>115</v>
      </c>
      <c r="P13" s="1469" t="str">
        <f>$E$13</f>
        <v>Холодное водоснабжение. Питьевая вода</v>
      </c>
      <c r="Q13" s="1469" t="str">
        <f>IF($F$13="нет","без дифференциации",$I$13)</f>
        <v>Территория 1</v>
      </c>
      <c r="R13" s="1469" t="str">
        <f>IF($J$13="нет","без дифференциации",M13)</f>
        <v>без дифференциации</v>
      </c>
      <c r="S13" s="1472"/>
      <c r="T13" s="1472"/>
      <c r="U13" s="1322" t="s">
        <v>97</v>
      </c>
      <c r="V13" s="1322" t="s">
        <v>116</v>
      </c>
      <c r="W13" s="1322"/>
      <c r="X13" s="1322"/>
      <c r="Y13" s="660" t="s">
        <v>117</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119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120</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2D1A6-1544-B996-B765-A16E12A1A40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МУП "Горэлектросеть" ЗАТО г. Островной</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121</v>
      </c>
      <c r="F9" s="2159"/>
      <c r="G9" s="2183" t="s">
        <v>103</v>
      </c>
      <c r="H9" s="2183" t="s">
        <v>87</v>
      </c>
      <c r="I9" s="2183"/>
      <c r="J9" s="2183" t="s">
        <v>122</v>
      </c>
      <c r="K9" s="2211" t="s">
        <v>123</v>
      </c>
      <c r="L9" s="2211"/>
      <c r="M9" s="2211"/>
      <c r="N9" s="2211"/>
      <c r="O9" s="2211" t="s">
        <v>124</v>
      </c>
      <c r="P9" s="2211"/>
      <c r="Q9" s="2211"/>
      <c r="R9" s="2211"/>
      <c r="S9" s="2211" t="s">
        <v>125</v>
      </c>
      <c r="T9" s="2211"/>
      <c r="U9" s="2211"/>
      <c r="V9" s="2211"/>
      <c r="W9" s="2183" t="s">
        <v>126</v>
      </c>
      <c r="AR9" s="160">
        <v>27</v>
      </c>
    </row>
    <row customHeight="1" ht="31.5">
      <c r="D10" s="2183"/>
      <c r="E10" s="1340" t="s">
        <v>88</v>
      </c>
      <c r="F10" s="1340" t="s">
        <v>127</v>
      </c>
      <c r="G10" s="2183"/>
      <c r="H10" s="2183"/>
      <c r="I10" s="2183"/>
      <c r="J10" s="2183"/>
      <c r="K10" s="166" t="s">
        <v>106</v>
      </c>
      <c r="L10" s="2183" t="s">
        <v>87</v>
      </c>
      <c r="M10" s="2183"/>
      <c r="N10" s="166" t="s">
        <v>128</v>
      </c>
      <c r="O10" s="166" t="s">
        <v>106</v>
      </c>
      <c r="P10" s="2183" t="s">
        <v>87</v>
      </c>
      <c r="Q10" s="2183"/>
      <c r="R10" s="166" t="s">
        <v>128</v>
      </c>
      <c r="S10" s="339" t="s">
        <v>106</v>
      </c>
      <c r="T10" s="2183" t="s">
        <v>87</v>
      </c>
      <c r="U10" s="2183"/>
      <c r="V10" s="339" t="s">
        <v>88</v>
      </c>
      <c r="W10" s="2183"/>
      <c r="Z10" s="1315" t="s">
        <v>129</v>
      </c>
      <c r="AA10" s="1315" t="s">
        <v>130</v>
      </c>
      <c r="AB10" s="1315" t="s">
        <v>131</v>
      </c>
      <c r="AC10" s="1315" t="s">
        <v>132</v>
      </c>
      <c r="AD10" s="1315" t="s">
        <v>133</v>
      </c>
      <c r="AE10" s="1315" t="s">
        <v>134</v>
      </c>
      <c r="AF10" s="1315" t="s">
        <v>135</v>
      </c>
      <c r="AG10" s="1315" t="s">
        <v>136</v>
      </c>
      <c r="AH10" s="1315" t="s">
        <v>137</v>
      </c>
      <c r="AI10" s="1315" t="s">
        <v>138</v>
      </c>
      <c r="AJ10" s="1315" t="s">
        <v>139</v>
      </c>
      <c r="AK10" s="1315" t="s">
        <v>140</v>
      </c>
      <c r="AL10" s="1315" t="s">
        <v>141</v>
      </c>
      <c r="AM10" s="1315" t="s">
        <v>142</v>
      </c>
      <c r="AN10" s="1315" t="s">
        <v>143</v>
      </c>
      <c r="AO10" s="1315" t="s">
        <v>144</v>
      </c>
      <c r="AP10" s="1315" t="s">
        <v>145</v>
      </c>
      <c r="AQ10" s="1315" t="s">
        <v>146</v>
      </c>
      <c r="AR10" s="160">
        <v>30</v>
      </c>
    </row>
    <row s="2938" customFormat="1" customHeight="1" ht="12" hidden="1">
      <c r="D11" s="1305" t="s">
        <v>107</v>
      </c>
      <c r="E11" s="1305" t="s">
        <v>108</v>
      </c>
      <c r="F11" s="1305"/>
      <c r="G11" s="1305" t="s">
        <v>89</v>
      </c>
      <c r="H11" s="2212" t="s">
        <v>109</v>
      </c>
      <c r="I11" s="2212"/>
      <c r="J11" s="1305" t="s">
        <v>91</v>
      </c>
      <c r="K11" s="1305" t="s">
        <v>92</v>
      </c>
      <c r="L11" s="2212" t="s">
        <v>110</v>
      </c>
      <c r="M11" s="2212"/>
      <c r="N11" s="1305" t="s">
        <v>147</v>
      </c>
      <c r="O11" s="1305" t="s">
        <v>148</v>
      </c>
      <c r="P11" s="2212" t="s">
        <v>149</v>
      </c>
      <c r="Q11" s="2212"/>
      <c r="R11" s="1305" t="s">
        <v>150</v>
      </c>
      <c r="S11" s="1305" t="s">
        <v>149</v>
      </c>
      <c r="T11" s="2212" t="s">
        <v>150</v>
      </c>
      <c r="U11" s="2212"/>
      <c r="V11" s="1305" t="s">
        <v>151</v>
      </c>
      <c r="W11" s="1305" t="s">
        <v>152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154</v>
      </c>
      <c r="AD13" s="1323" t="s">
        <v>155</v>
      </c>
      <c r="AE13" s="1323" t="s">
        <v>156</v>
      </c>
      <c r="AF13" s="1323" t="s">
        <v>157</v>
      </c>
      <c r="AG13" s="1323" t="s">
        <v>158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159</v>
      </c>
      <c r="AD18" s="1323" t="s">
        <v>160</v>
      </c>
      <c r="AE18" s="1323" t="s">
        <v>161</v>
      </c>
      <c r="AF18" s="1323" t="s">
        <v>162</v>
      </c>
      <c r="AG18" s="1323" t="s">
        <v>163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159</v>
      </c>
      <c r="AD23" s="1323" t="s">
        <v>160</v>
      </c>
      <c r="AE23" s="1323" t="s">
        <v>161</v>
      </c>
      <c r="AF23" s="1323" t="s">
        <v>162</v>
      </c>
      <c r="AG23" s="1323" t="s">
        <v>163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166</v>
      </c>
      <c r="AD28" s="1323" t="s">
        <v>167</v>
      </c>
      <c r="AE28" s="1323" t="s">
        <v>168</v>
      </c>
      <c r="AF28" s="1323" t="s">
        <v>169</v>
      </c>
      <c r="AG28" s="1323" t="s">
        <v>170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172</v>
      </c>
      <c r="AD33" s="1323" t="s">
        <v>173</v>
      </c>
      <c r="AE33" s="1323" t="s">
        <v>174</v>
      </c>
      <c r="AF33" s="1323" t="s">
        <v>175</v>
      </c>
      <c r="AG33" s="1323" t="s">
        <v>176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178</v>
      </c>
      <c r="AD38" s="1323" t="s">
        <v>179</v>
      </c>
      <c r="AE38" s="1323" t="s">
        <v>180</v>
      </c>
      <c r="AF38" s="1323" t="s">
        <v>181</v>
      </c>
      <c r="AG38" s="1323" t="s">
        <v>182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184</v>
      </c>
      <c r="AD43" s="1323" t="s">
        <v>185</v>
      </c>
      <c r="AE43" s="1323" t="s">
        <v>186</v>
      </c>
      <c r="AF43" s="1323" t="s">
        <v>187</v>
      </c>
      <c r="AG43" s="1323" t="s">
        <v>188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189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190</v>
      </c>
      <c r="AD48" s="1323" t="s">
        <v>191</v>
      </c>
      <c r="AE48" s="1323" t="s">
        <v>192</v>
      </c>
      <c r="AF48" s="1323" t="s">
        <v>193</v>
      </c>
      <c r="AG48" s="1323" t="s">
        <v>194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196</v>
      </c>
      <c r="AD53" s="1323" t="s">
        <v>197</v>
      </c>
      <c r="AE53" s="1323" t="s">
        <v>198</v>
      </c>
      <c r="AF53" s="1323" t="s">
        <v>199</v>
      </c>
      <c r="AG53" s="1323" t="s">
        <v>200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202</v>
      </c>
      <c r="AD58" s="1323" t="s">
        <v>203</v>
      </c>
      <c r="AE58" s="1323" t="s">
        <v>204</v>
      </c>
      <c r="AF58" s="1323" t="s">
        <v>205</v>
      </c>
      <c r="AG58" s="1323" t="s">
        <v>206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208</v>
      </c>
      <c r="AD63" s="1323" t="s">
        <v>209</v>
      </c>
      <c r="AE63" s="1323" t="s">
        <v>210</v>
      </c>
      <c r="AF63" s="1323" t="s">
        <v>211</v>
      </c>
      <c r="AG63" s="1323" t="s">
        <v>212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220</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222</v>
      </c>
      <c r="AD79" s="1323" t="s">
        <v>223</v>
      </c>
      <c r="AE79" s="1323" t="s">
        <v>224</v>
      </c>
      <c r="AF79" s="1323" t="s">
        <v>225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227</v>
      </c>
      <c r="AD84" s="1323" t="s">
        <v>228</v>
      </c>
      <c r="AE84" s="1323" t="s">
        <v>229</v>
      </c>
      <c r="AF84" s="1323" t="s">
        <v>230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232</v>
      </c>
      <c r="AD89" s="1323" t="s">
        <v>233</v>
      </c>
      <c r="AE89" s="1323" t="s">
        <v>234</v>
      </c>
      <c r="AF89" s="1323" t="s">
        <v>235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237</v>
      </c>
      <c r="AD94" s="1323" t="s">
        <v>238</v>
      </c>
      <c r="AE94" s="1323" t="s">
        <v>239</v>
      </c>
      <c r="AF94" s="1323" t="s">
        <v>240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242</v>
      </c>
      <c r="AD99" s="1323" t="s">
        <v>243</v>
      </c>
      <c r="AE99" s="1323" t="s">
        <v>244</v>
      </c>
      <c r="AF99" s="1323" t="s">
        <v>245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247</v>
      </c>
      <c r="AD105" s="1323" t="s">
        <v>248</v>
      </c>
      <c r="AE105" s="1323" t="s">
        <v>249</v>
      </c>
      <c r="AF105" s="1323" t="s">
        <v>250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252</v>
      </c>
      <c r="AD110" s="1323" t="s">
        <v>253</v>
      </c>
      <c r="AE110" s="1323" t="s">
        <v>254</v>
      </c>
      <c r="AF110" s="1323" t="s">
        <v>255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257</v>
      </c>
      <c r="AD115" s="1323" t="s">
        <v>258</v>
      </c>
      <c r="AE115" s="1323" t="s">
        <v>259</v>
      </c>
      <c r="AF115" s="1323" t="s">
        <v>260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262</v>
      </c>
      <c r="AD121" s="1323" t="s">
        <v>263</v>
      </c>
      <c r="AE121" s="1323" t="s">
        <v>264</v>
      </c>
      <c r="AF121" s="1323" t="s">
        <v>265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267</v>
      </c>
      <c r="AD126" s="1323" t="s">
        <v>268</v>
      </c>
      <c r="AE126" s="1323" t="s">
        <v>269</v>
      </c>
      <c r="AF126" s="1323" t="s">
        <v>270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272</v>
      </c>
      <c r="AD131" s="1323" t="s">
        <v>273</v>
      </c>
      <c r="AE131" s="1323" t="s">
        <v>274</v>
      </c>
      <c r="AF131" s="1323" t="s">
        <v>275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8E5D3-30AB-CD98-6C5C-B81EC0B1859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276</v>
      </c>
      <c r="M2" s="1609" t="s">
        <v>277</v>
      </c>
      <c r="R2" s="1609" t="s">
        <v>278</v>
      </c>
      <c r="S2" s="1609" t="s">
        <v>277</v>
      </c>
      <c r="X2" s="1609" t="s">
        <v>276</v>
      </c>
      <c r="Y2" s="1609" t="s">
        <v>277</v>
      </c>
      <c r="AD2" s="1609" t="s">
        <v>276</v>
      </c>
      <c r="AE2" s="1609" t="s">
        <v>277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279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"Горэлектросеть" ЗАТО г. Островной</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103</v>
      </c>
      <c r="F8" s="2248" t="s">
        <v>121</v>
      </c>
      <c r="G8" s="2249"/>
      <c r="H8" s="2248" t="s">
        <v>87</v>
      </c>
      <c r="I8" s="2249"/>
      <c r="J8" s="2183" t="s">
        <v>122</v>
      </c>
      <c r="K8" s="1612"/>
      <c r="L8" s="2252" t="s">
        <v>280</v>
      </c>
      <c r="M8" s="2252"/>
      <c r="N8" s="2252"/>
      <c r="O8" s="2252"/>
      <c r="P8" s="2252"/>
      <c r="Q8" s="1613"/>
      <c r="R8" s="2152" t="s">
        <v>281</v>
      </c>
      <c r="S8" s="2253"/>
      <c r="T8" s="2253"/>
      <c r="U8" s="2253"/>
      <c r="V8" s="2253"/>
      <c r="W8" s="1613"/>
      <c r="X8" s="2254" t="s">
        <v>282</v>
      </c>
      <c r="Y8" s="2254"/>
      <c r="Z8" s="2254"/>
      <c r="AA8" s="2254"/>
      <c r="AB8" s="2254"/>
      <c r="AC8" s="1614"/>
      <c r="AD8" s="2183" t="s">
        <v>283</v>
      </c>
      <c r="AE8" s="2183"/>
      <c r="AF8" s="2183"/>
      <c r="AG8" s="2183"/>
      <c r="AH8" s="2157"/>
      <c r="AI8" s="2183" t="s">
        <v>284</v>
      </c>
      <c r="AJ8" s="1630"/>
      <c r="BM8" s="349">
        <v>32</v>
      </c>
    </row>
    <row customHeight="1" ht="23.25">
      <c r="D9" s="2183"/>
      <c r="E9" s="2183"/>
      <c r="F9" s="2231" t="s">
        <v>88</v>
      </c>
      <c r="G9" s="2231" t="s">
        <v>127</v>
      </c>
      <c r="H9" s="2250"/>
      <c r="I9" s="2251"/>
      <c r="J9" s="2157"/>
      <c r="K9" s="1615"/>
      <c r="L9" s="2183" t="s">
        <v>285</v>
      </c>
      <c r="M9" s="2157"/>
      <c r="N9" s="2248" t="s">
        <v>87</v>
      </c>
      <c r="O9" s="2249"/>
      <c r="P9" s="2183" t="s">
        <v>128</v>
      </c>
      <c r="Q9" s="1612"/>
      <c r="R9" s="2183" t="s">
        <v>285</v>
      </c>
      <c r="S9" s="2157"/>
      <c r="T9" s="2248" t="s">
        <v>87</v>
      </c>
      <c r="U9" s="2249"/>
      <c r="V9" s="2183" t="s">
        <v>128</v>
      </c>
      <c r="W9" s="1612"/>
      <c r="X9" s="2183" t="s">
        <v>285</v>
      </c>
      <c r="Y9" s="2157"/>
      <c r="Z9" s="2248" t="s">
        <v>87</v>
      </c>
      <c r="AA9" s="2249"/>
      <c r="AB9" s="2183" t="s">
        <v>286</v>
      </c>
      <c r="AC9" s="1612"/>
      <c r="AD9" s="2183" t="s">
        <v>285</v>
      </c>
      <c r="AE9" s="2157"/>
      <c r="AF9" s="2248" t="s">
        <v>87</v>
      </c>
      <c r="AG9" s="2249"/>
      <c r="AH9" s="2157" t="s">
        <v>286</v>
      </c>
      <c r="AI9" s="2183"/>
      <c r="AJ9" s="1630"/>
      <c r="BM9" s="349">
        <v>22</v>
      </c>
    </row>
    <row customHeight="1" ht="24">
      <c r="D10" s="2231"/>
      <c r="E10" s="2231"/>
      <c r="F10" s="2255"/>
      <c r="G10" s="2255"/>
      <c r="H10" s="2256"/>
      <c r="I10" s="2257"/>
      <c r="J10" s="2248"/>
      <c r="K10" s="1615"/>
      <c r="L10" s="1634" t="s">
        <v>287</v>
      </c>
      <c r="M10" s="1629" t="s">
        <v>288</v>
      </c>
      <c r="N10" s="2250"/>
      <c r="O10" s="2251"/>
      <c r="P10" s="2231"/>
      <c r="Q10" s="1612"/>
      <c r="R10" s="1634" t="s">
        <v>287</v>
      </c>
      <c r="S10" s="1629" t="s">
        <v>288</v>
      </c>
      <c r="T10" s="2250"/>
      <c r="U10" s="2251"/>
      <c r="V10" s="2231"/>
      <c r="W10" s="1612"/>
      <c r="X10" s="1634" t="s">
        <v>287</v>
      </c>
      <c r="Y10" s="1629" t="s">
        <v>288</v>
      </c>
      <c r="Z10" s="2250"/>
      <c r="AA10" s="2251"/>
      <c r="AB10" s="2231"/>
      <c r="AC10" s="1612"/>
      <c r="AD10" s="1634" t="s">
        <v>287</v>
      </c>
      <c r="AE10" s="1629" t="s">
        <v>288</v>
      </c>
      <c r="AF10" s="2250"/>
      <c r="AG10" s="2251"/>
      <c r="AH10" s="2248"/>
      <c r="AI10" s="2231"/>
      <c r="AJ10" s="1630"/>
      <c r="AK10" s="310" t="s">
        <v>289</v>
      </c>
      <c r="AL10" s="310" t="s">
        <v>129</v>
      </c>
      <c r="BM10" s="349">
        <v>23</v>
      </c>
    </row>
    <row customHeight="1" ht="15">
      <c r="D11" s="2239" t="s">
        <v>107</v>
      </c>
      <c r="E11" s="2235" t="s">
        <v>290</v>
      </c>
      <c r="F11" s="2235" t="s">
        <v>291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108</v>
      </c>
      <c r="E17" s="2235" t="s">
        <v>290</v>
      </c>
      <c r="F17" s="2235" t="s">
        <v>292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290</v>
      </c>
      <c r="F23" s="2235" t="s">
        <v>293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290</v>
      </c>
      <c r="F29" s="2235" t="s">
        <v>294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109</v>
      </c>
      <c r="E35" s="2235" t="s">
        <v>290</v>
      </c>
      <c r="F35" s="2235" t="s">
        <v>295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70EAC-7096-73FA-46FF-F7B8E5B8DFA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296</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"Горэлектросеть" ЗАТО г. Островной</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297</v>
      </c>
      <c r="E8" s="2261"/>
      <c r="F8" s="2261"/>
      <c r="G8" s="2264" t="s">
        <v>298</v>
      </c>
      <c r="J8" s="511">
        <v>11</v>
      </c>
    </row>
    <row customHeight="1" ht="11.549999999999999">
      <c r="A9" s="513"/>
      <c r="B9" s="558"/>
      <c r="C9" s="513"/>
      <c r="D9" s="528" t="s">
        <v>87</v>
      </c>
      <c r="E9" s="502" t="s">
        <v>299</v>
      </c>
      <c r="F9" s="502" t="s">
        <v>300</v>
      </c>
      <c r="G9" s="2265"/>
      <c r="J9" s="511">
        <v>11</v>
      </c>
    </row>
    <row customHeight="1" ht="12" hidden="1">
      <c r="A10" s="513"/>
      <c r="B10" s="558"/>
      <c r="C10" s="513"/>
      <c r="D10" s="520"/>
      <c r="E10" s="520"/>
      <c r="F10" s="520"/>
      <c r="G10" s="520"/>
      <c r="J10" s="511">
        <v>0</v>
      </c>
    </row>
    <row customHeight="1" ht="22.5" hidden="1">
      <c r="A11" s="513"/>
      <c r="B11" s="558"/>
      <c r="C11" s="513"/>
      <c r="D11" s="1065" t="s">
        <v>107</v>
      </c>
      <c r="E11" s="1068" t="s">
        <v>301</v>
      </c>
      <c r="F11" s="1067" t="str">
        <f>IF(region_name="","",region_name)</f>
        <v>Мурманская область</v>
      </c>
      <c r="G11" s="1068" t="s">
        <v>302</v>
      </c>
      <c r="H11" s="531"/>
      <c r="J11" s="511">
        <v>0</v>
      </c>
    </row>
    <row customHeight="1" ht="22.5" hidden="1">
      <c r="A12" s="513"/>
      <c r="B12" s="558"/>
      <c r="C12" s="513"/>
      <c r="D12" s="501" t="s">
        <v>107</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303</v>
      </c>
      <c r="G12" s="530"/>
      <c r="H12" s="531"/>
      <c r="J12" s="511">
        <v>0</v>
      </c>
    </row>
    <row customHeight="1" ht="23.25">
      <c r="A13" s="513"/>
      <c r="B13" s="558"/>
      <c r="C13" s="513"/>
      <c r="D13" s="501" t="s">
        <v>107</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304</v>
      </c>
      <c r="E14" s="1066" t="s">
        <v>305</v>
      </c>
      <c r="F14" s="1067" t="str">
        <f>IF(inn="","",inn)</f>
        <v>5114120981</v>
      </c>
      <c r="G14" s="1068" t="s">
        <v>306</v>
      </c>
      <c r="H14" s="531"/>
      <c r="J14" s="511">
        <v>0</v>
      </c>
    </row>
    <row customHeight="1" ht="22.5" hidden="1">
      <c r="A15" s="513"/>
      <c r="B15" s="558"/>
      <c r="C15" s="513"/>
      <c r="D15" s="1065" t="s">
        <v>307</v>
      </c>
      <c r="E15" s="1066" t="s">
        <v>308</v>
      </c>
      <c r="F15" s="1067" t="str">
        <f>IF(kpp="","",kpp)</f>
        <v>511401001</v>
      </c>
      <c r="G15" s="1068" t="s">
        <v>309</v>
      </c>
      <c r="H15" s="531"/>
      <c r="J15" s="511">
        <v>0</v>
      </c>
    </row>
    <row customHeight="1" ht="39">
      <c r="A16" s="513"/>
      <c r="B16" s="558"/>
      <c r="C16" s="513"/>
      <c r="D16" s="501" t="s">
        <v>108</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310</v>
      </c>
      <c r="B19" s="558"/>
      <c r="C19" s="2269"/>
      <c r="D19" s="501" t="str">
        <f>A19</f>
        <v>5.1</v>
      </c>
      <c r="E19" s="498" t="s">
        <v>311</v>
      </c>
      <c r="F19" s="499" t="s">
        <v>303</v>
      </c>
      <c r="G19" s="500" t="s">
        <v>312</v>
      </c>
      <c r="H19" s="531"/>
      <c r="I19" s="908"/>
      <c r="J19" s="511">
        <v>0</v>
      </c>
    </row>
    <row customHeight="1" ht="24" hidden="1">
      <c r="A20" s="2258"/>
      <c r="B20" s="558"/>
      <c r="C20" s="2269"/>
      <c r="D20" s="496" t="str">
        <f>D19&amp;".1"</f>
        <v>5.1.1</v>
      </c>
      <c r="E20" s="495" t="s">
        <v>313</v>
      </c>
      <c r="F20" s="937" t="s">
        <v>22</v>
      </c>
      <c r="G20" s="530"/>
      <c r="H20" s="531"/>
      <c r="I20" s="908"/>
      <c r="J20" s="511">
        <v>0</v>
      </c>
    </row>
    <row customHeight="1" ht="22.5" hidden="1">
      <c r="A21" s="2258"/>
      <c r="B21" s="558"/>
      <c r="C21" s="2269"/>
      <c r="D21" s="496" t="str">
        <f>D19&amp;".2"</f>
        <v>5.1.2</v>
      </c>
      <c r="E21" s="495" t="s">
        <v>314</v>
      </c>
      <c r="F21" s="1789" t="s">
        <v>22</v>
      </c>
      <c r="G21" s="500" t="s">
        <v>315</v>
      </c>
      <c r="H21" s="531"/>
      <c r="I21" s="908"/>
      <c r="J21" s="511">
        <v>0</v>
      </c>
    </row>
    <row customHeight="1" ht="22.5" hidden="1">
      <c r="A22" s="2258"/>
      <c r="B22" s="558"/>
      <c r="C22" s="2269"/>
      <c r="D22" s="496" t="str">
        <f>D19&amp;".3"</f>
        <v>5.1.3</v>
      </c>
      <c r="E22" s="495" t="s">
        <v>316</v>
      </c>
      <c r="F22" s="937" t="s">
        <v>22</v>
      </c>
      <c r="G22" s="530"/>
      <c r="H22" s="531"/>
      <c r="I22" s="908"/>
      <c r="J22" s="511">
        <v>0</v>
      </c>
    </row>
    <row customHeight="1" ht="22.5" hidden="1">
      <c r="A23" s="2258"/>
      <c r="B23" s="558"/>
      <c r="C23" s="2269"/>
      <c r="D23" s="496" t="str">
        <f>D19&amp;".4"</f>
        <v>5.1.4</v>
      </c>
      <c r="E23" s="495" t="s">
        <v>317</v>
      </c>
      <c r="F23" s="937" t="s">
        <v>22</v>
      </c>
      <c r="G23" s="500" t="s">
        <v>318</v>
      </c>
      <c r="H23" s="531"/>
      <c r="I23" s="908"/>
      <c r="J23" s="511">
        <v>0</v>
      </c>
    </row>
    <row customHeight="1" ht="22.5" hidden="1">
      <c r="A24" s="2034"/>
      <c r="B24" s="558"/>
      <c r="C24" s="548"/>
      <c r="D24" s="523"/>
      <c r="E24" s="1224" t="s">
        <v>319</v>
      </c>
      <c r="F24" s="524"/>
      <c r="G24" s="525"/>
      <c r="H24" s="531"/>
      <c r="I24" s="908"/>
      <c r="J24" s="511">
        <v>0</v>
      </c>
    </row>
    <row s="3228" customFormat="1" customHeight="1" ht="24.75" hidden="1">
      <c r="A25" s="513"/>
      <c r="B25" s="558"/>
      <c r="C25" s="558"/>
      <c r="D25" s="1062" t="s">
        <v>89</v>
      </c>
      <c r="E25" s="1064" t="s">
        <v>320</v>
      </c>
      <c r="F25" s="1069" t="s">
        <v>303</v>
      </c>
      <c r="G25" s="1064"/>
      <c r="J25" s="557">
        <v>0</v>
      </c>
    </row>
    <row s="3228" customFormat="1" customHeight="1" ht="11.25" hidden="1">
      <c r="A26" s="513"/>
      <c r="B26" s="558"/>
      <c r="C26" s="558"/>
      <c r="D26" s="1062" t="s">
        <v>321</v>
      </c>
      <c r="E26" s="1063" t="s">
        <v>322</v>
      </c>
      <c r="F26" s="1069" t="s">
        <v>303</v>
      </c>
      <c r="G26" s="1064"/>
      <c r="J26" s="557">
        <v>0</v>
      </c>
    </row>
    <row s="3228" customFormat="1" customHeight="1" ht="11.25" hidden="1">
      <c r="A27" s="513"/>
      <c r="B27" s="558"/>
      <c r="C27" s="558"/>
      <c r="D27" s="1062" t="s">
        <v>323</v>
      </c>
      <c r="E27" s="1070" t="s">
        <v>324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325</v>
      </c>
      <c r="E28" s="1070" t="s">
        <v>326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327</v>
      </c>
      <c r="E29" s="1070" t="s">
        <v>328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329</v>
      </c>
      <c r="E30" s="1063" t="s">
        <v>330</v>
      </c>
      <c r="F30" s="1071"/>
      <c r="G30" s="1064"/>
      <c r="J30" s="557">
        <v>0</v>
      </c>
    </row>
    <row s="3228" customFormat="1" customHeight="1" ht="11.25" hidden="1">
      <c r="A31" s="513"/>
      <c r="B31" s="558"/>
      <c r="C31" s="558"/>
      <c r="D31" s="1062" t="s">
        <v>331</v>
      </c>
      <c r="E31" s="1063" t="s">
        <v>332</v>
      </c>
      <c r="F31" s="1071"/>
      <c r="G31" s="1064"/>
      <c r="J31" s="557">
        <v>0</v>
      </c>
    </row>
    <row s="3228" customFormat="1" customHeight="1" ht="11.25" hidden="1">
      <c r="A32" s="513"/>
      <c r="B32" s="558"/>
      <c r="C32" s="558"/>
      <c r="D32" s="1062" t="s">
        <v>333</v>
      </c>
      <c r="E32" s="1063" t="s">
        <v>334</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303</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335</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335</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336</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337</v>
      </c>
      <c r="H44" s="531"/>
      <c r="J44" s="511">
        <v>22</v>
      </c>
    </row>
    <row customHeight="1" ht="23.25">
      <c r="A45" s="513"/>
      <c r="B45" s="558"/>
      <c r="C45" s="513"/>
      <c r="D45" s="496">
        <f>D44+1</f>
        <v>11</v>
      </c>
      <c r="E45" s="494" t="s">
        <v>338</v>
      </c>
      <c r="F45" s="499" t="s">
        <v>303</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339</v>
      </c>
      <c r="H46" s="531"/>
      <c r="J46" s="511">
        <v>23</v>
      </c>
    </row>
    <row customHeight="1" ht="24">
      <c r="A47" s="2258"/>
      <c r="B47" s="558"/>
      <c r="C47" s="548"/>
      <c r="D47" s="496" t="str">
        <f>D45&amp;".2"</f>
        <v>11.2</v>
      </c>
      <c r="E47" s="498" t="s">
        <v>340</v>
      </c>
      <c r="F47" s="546"/>
      <c r="G47" s="493" t="s">
        <v>341</v>
      </c>
      <c r="H47" s="531"/>
      <c r="J47" s="511">
        <v>23</v>
      </c>
    </row>
    <row customHeight="1" ht="24">
      <c r="A48" s="2258"/>
      <c r="B48" s="558"/>
      <c r="C48" s="548"/>
      <c r="D48" s="496" t="str">
        <f>D45&amp;".3"</f>
        <v>11.3</v>
      </c>
      <c r="E48" s="498" t="s">
        <v>342</v>
      </c>
      <c r="F48" s="546"/>
      <c r="G48" s="493" t="s">
        <v>343</v>
      </c>
      <c r="H48" s="531"/>
      <c r="J48" s="511">
        <v>23</v>
      </c>
    </row>
    <row customHeight="1" ht="24">
      <c r="A49" s="2258"/>
      <c r="B49" s="558"/>
      <c r="C49" s="548"/>
      <c r="D49" s="496" t="str">
        <f>IF(TEMPLATE_SPHERE="TKO",D45&amp;".0",D45&amp;".4")</f>
        <v>11.4</v>
      </c>
      <c r="E49" s="492" t="s">
        <v>344</v>
      </c>
      <c r="F49" s="1741"/>
      <c r="G49" s="1818" t="s">
        <v>345</v>
      </c>
      <c r="H49" s="531"/>
      <c r="J49" s="511">
        <v>23</v>
      </c>
    </row>
    <row customHeight="1" ht="24">
      <c r="A50" s="513"/>
      <c r="B50" s="558"/>
      <c r="C50" s="513"/>
      <c r="D50" s="523"/>
      <c r="E50" s="471" t="s">
        <v>346</v>
      </c>
      <c r="F50" s="524"/>
      <c r="G50" s="1818" t="s">
        <v>347</v>
      </c>
      <c r="H50" s="532"/>
      <c r="J50" s="511">
        <v>23</v>
      </c>
    </row>
    <row customHeight="1" ht="24">
      <c r="A51" s="914"/>
      <c r="B51" s="558"/>
      <c r="C51" s="548"/>
      <c r="D51" s="496">
        <f>D45+1</f>
        <v>12</v>
      </c>
      <c r="E51" s="584" t="s">
        <v>348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6D337-9ADB-A85E-C575-B9B4A9487F3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349</v>
      </c>
      <c r="I1" s="2273"/>
      <c r="J1" s="2273"/>
      <c r="K1" s="2273"/>
      <c r="L1" s="2273"/>
      <c r="M1" s="2273"/>
      <c r="N1" s="2273"/>
      <c r="O1" s="2273"/>
      <c r="P1" s="2273"/>
      <c r="Q1" s="2273"/>
      <c r="R1" s="2273"/>
      <c r="T1" s="2273" t="s">
        <v>350</v>
      </c>
      <c r="U1" s="2273"/>
      <c r="V1" s="2273"/>
      <c r="X1" s="2273" t="s">
        <v>351</v>
      </c>
      <c r="Y1" s="2273"/>
      <c r="Z1" s="2273"/>
      <c r="AB1" s="2273" t="s">
        <v>352</v>
      </c>
      <c r="AC1" s="2273"/>
      <c r="AT1" s="503" t="s">
        <v>14</v>
      </c>
    </row>
    <row customHeight="1" ht="14.25" hidden="1">
      <c r="AT2" s="503">
        <v>0</v>
      </c>
    </row>
    <row s="3310" customFormat="1" customHeight="1" ht="5.25">
      <c r="C3" s="757"/>
      <c r="D3" s="758"/>
      <c r="E3" s="758"/>
      <c r="F3" s="758"/>
      <c r="G3" s="758"/>
      <c r="H3" s="758" t="s">
        <v>353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"Горэлектросеть" ЗАТО г. Островной</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298</v>
      </c>
      <c r="AF7" s="2279" t="s">
        <v>298</v>
      </c>
      <c r="AG7" s="2279" t="s">
        <v>298</v>
      </c>
      <c r="AH7" s="2279" t="s">
        <v>298</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354</v>
      </c>
      <c r="I8" s="2282" t="s">
        <v>355</v>
      </c>
      <c r="J8" s="2279" t="s">
        <v>356</v>
      </c>
      <c r="K8" s="2279"/>
      <c r="L8" s="2279"/>
      <c r="M8" s="2274"/>
      <c r="N8" s="2279" t="s">
        <v>357</v>
      </c>
      <c r="O8" s="2279"/>
      <c r="P8" s="2279" t="s">
        <v>358</v>
      </c>
      <c r="Q8" s="2279"/>
      <c r="R8" s="2286" t="s">
        <v>359</v>
      </c>
      <c r="S8" s="880"/>
      <c r="T8" s="2284" t="s">
        <v>360</v>
      </c>
      <c r="U8" s="2284" t="s">
        <v>361</v>
      </c>
      <c r="V8" s="2284" t="s">
        <v>362</v>
      </c>
      <c r="W8" s="882"/>
      <c r="X8" s="2284" t="s">
        <v>363</v>
      </c>
      <c r="Y8" s="2284" t="s">
        <v>364</v>
      </c>
      <c r="Z8" s="2284" t="s">
        <v>365</v>
      </c>
      <c r="AA8" s="882"/>
      <c r="AB8" s="2284" t="s">
        <v>366</v>
      </c>
      <c r="AC8" s="2284" t="s">
        <v>359</v>
      </c>
      <c r="AD8" s="882"/>
      <c r="AE8" s="2279"/>
      <c r="AF8" s="2279"/>
      <c r="AG8" s="2279"/>
      <c r="AH8" s="2279"/>
      <c r="AT8" s="503">
        <v>26</v>
      </c>
    </row>
    <row customHeight="1" ht="46.199999999999996">
      <c r="C9" s="506"/>
      <c r="D9" s="2183"/>
      <c r="E9" s="2279"/>
      <c r="F9" s="2279"/>
      <c r="G9" s="885"/>
      <c r="H9" s="2281"/>
      <c r="I9" s="2283"/>
      <c r="J9" s="481" t="s">
        <v>367</v>
      </c>
      <c r="K9" s="481" t="s">
        <v>368</v>
      </c>
      <c r="L9" s="481" t="s">
        <v>369</v>
      </c>
      <c r="M9" s="487" t="s">
        <v>370</v>
      </c>
      <c r="N9" s="481" t="s">
        <v>371</v>
      </c>
      <c r="O9" s="481" t="s">
        <v>370</v>
      </c>
      <c r="P9" s="481" t="s">
        <v>372</v>
      </c>
      <c r="Q9" s="481" t="s">
        <v>370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107</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374</v>
      </c>
      <c r="AF12" s="2277" t="s">
        <v>375</v>
      </c>
      <c r="AG12" s="2277" t="s">
        <v>376</v>
      </c>
      <c r="AH12" s="2277" t="s">
        <v>377</v>
      </c>
      <c r="AI12" s="503"/>
      <c r="AM12" s="567"/>
      <c r="AP12" s="556" t="s">
        <v>378</v>
      </c>
      <c r="AQ12" s="556" t="s">
        <v>378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D170B-5666-ED25-99F8-3AD06840A84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349</v>
      </c>
      <c r="I1" s="2273"/>
      <c r="V1" s="1663" t="s">
        <v>14</v>
      </c>
    </row>
    <row s="2774" customFormat="1" customHeight="1" ht="14.25" hidden="1">
      <c r="C2" s="1675"/>
      <c r="D2" s="2289" t="s">
        <v>107</v>
      </c>
      <c r="E2" s="2291"/>
      <c r="F2" s="1681"/>
      <c r="G2" s="1676" t="s">
        <v>107</v>
      </c>
      <c r="H2" s="1679"/>
      <c r="I2" s="1677"/>
      <c r="L2" s="1678"/>
      <c r="M2" s="1678"/>
      <c r="N2" s="1678"/>
      <c r="O2" s="1678" t="s">
        <v>379</v>
      </c>
      <c r="P2" s="1678"/>
      <c r="Q2" s="1678"/>
      <c r="R2" s="1680" t="s">
        <v>378</v>
      </c>
      <c r="S2" s="1680" t="s">
        <v>378</v>
      </c>
      <c r="T2" s="1678"/>
      <c r="U2" s="1678"/>
      <c r="V2" s="1674">
        <v>0</v>
      </c>
    </row>
    <row s="2774" customFormat="1" customHeight="1" ht="14.25" hidden="1">
      <c r="C3" s="1675"/>
      <c r="D3" s="2290"/>
      <c r="E3" s="2292"/>
      <c r="F3" s="461"/>
      <c r="G3" s="925"/>
      <c r="H3" s="925" t="s">
        <v>380</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353</v>
      </c>
      <c r="I5" s="758"/>
      <c r="J5" s="758"/>
      <c r="L5" s="1670"/>
      <c r="M5" s="1670"/>
      <c r="N5" s="1670"/>
      <c r="O5" s="1670"/>
      <c r="P5" s="1670"/>
      <c r="Q5" s="1670"/>
      <c r="R5" s="1670"/>
      <c r="S5" s="1670"/>
      <c r="T5" s="1670"/>
      <c r="U5" s="1670"/>
      <c r="V5" s="1669">
        <v>5</v>
      </c>
    </row>
    <row customHeight="1" ht="29.25">
      <c r="C6" s="1572"/>
      <c r="D6" s="2293" t="s">
        <v>381</v>
      </c>
      <c r="E6" s="2293"/>
      <c r="F6" s="2293"/>
      <c r="G6" s="2293"/>
      <c r="H6" s="2293"/>
      <c r="I6" s="2293"/>
      <c r="J6" s="547"/>
      <c r="K6" s="1671"/>
      <c r="V6" s="1663">
        <v>28</v>
      </c>
    </row>
    <row customHeight="1" ht="18">
      <c r="C7" s="1572"/>
      <c r="D7" s="2232" t="str">
        <f>IF(org=0,"Не определено",org)</f>
        <v>МУП "Горэлектросеть" ЗАТО г. Островной</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297</v>
      </c>
      <c r="E10" s="2275"/>
      <c r="F10" s="2275"/>
      <c r="G10" s="2275"/>
      <c r="H10" s="2275"/>
      <c r="I10" s="2275"/>
      <c r="J10" s="2279" t="s">
        <v>298</v>
      </c>
      <c r="V10" s="1663">
        <v>14</v>
      </c>
    </row>
    <row customHeight="1" ht="27.299999999999997">
      <c r="C11" s="1572"/>
      <c r="D11" s="2183" t="s">
        <v>87</v>
      </c>
      <c r="E11" s="2279" t="s">
        <v>103</v>
      </c>
      <c r="F11" s="2248" t="s">
        <v>87</v>
      </c>
      <c r="G11" s="2249"/>
      <c r="H11" s="2231" t="s">
        <v>382</v>
      </c>
      <c r="I11" s="2231" t="s">
        <v>383</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107</v>
      </c>
      <c r="E14" s="2291"/>
      <c r="F14" s="1673"/>
      <c r="G14" s="1672" t="s">
        <v>107</v>
      </c>
      <c r="H14" s="1679"/>
      <c r="I14" s="1677"/>
      <c r="J14" s="2225" t="s">
        <v>384</v>
      </c>
      <c r="K14" s="1663"/>
      <c r="R14" s="556" t="s">
        <v>378</v>
      </c>
      <c r="S14" s="556" t="s">
        <v>378</v>
      </c>
      <c r="V14" s="1663">
        <v>14</v>
      </c>
    </row>
    <row customHeight="1" ht="14.699999999999998">
      <c r="A15" s="1663"/>
      <c r="C15" s="1572"/>
      <c r="D15" s="2290"/>
      <c r="E15" s="2292"/>
      <c r="F15" s="461"/>
      <c r="G15" s="925"/>
      <c r="H15" s="925" t="s">
        <v>380</v>
      </c>
      <c r="I15" s="369"/>
      <c r="J15" s="2226"/>
      <c r="K15" s="1663"/>
      <c r="R15" s="556"/>
      <c r="S15" s="556"/>
      <c r="V15" s="1663">
        <v>14</v>
      </c>
    </row>
    <row customHeight="1" ht="14.699999999999998">
      <c r="A16" s="1663"/>
      <c r="C16" s="1572"/>
      <c r="D16" s="461"/>
      <c r="E16" s="925" t="s">
        <v>120</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2981B-7553-0606-B06D-C5412793800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385</v>
      </c>
      <c r="F4" s="2294"/>
      <c r="G4" s="2295"/>
      <c r="H4" s="2295"/>
      <c r="I4" s="2296"/>
      <c r="J4" s="547"/>
      <c r="K4" s="509"/>
      <c r="L4" s="509"/>
      <c r="W4" s="503">
        <v>22</v>
      </c>
    </row>
    <row s="2774" customFormat="1" customHeight="1" ht="18">
      <c r="A5" s="815"/>
      <c r="D5" s="878"/>
      <c r="E5" s="2270" t="str">
        <f>IF(org=0,"Не определено",org)</f>
        <v>МУП "Горэлектросеть" ЗАТО г. Островной</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297</v>
      </c>
      <c r="F7" s="2264"/>
      <c r="G7" s="2265"/>
      <c r="H7" s="2265"/>
      <c r="I7" s="2265"/>
      <c r="J7" s="2265"/>
      <c r="K7" s="2265"/>
      <c r="L7" s="2279" t="s">
        <v>298</v>
      </c>
      <c r="W7" s="503">
        <v>14</v>
      </c>
    </row>
    <row customHeight="1" ht="48.29999999999999">
      <c r="D8" s="506"/>
      <c r="E8" s="529" t="s">
        <v>87</v>
      </c>
      <c r="F8" s="879"/>
      <c r="G8" s="521" t="s">
        <v>85</v>
      </c>
      <c r="H8" s="521" t="s">
        <v>86</v>
      </c>
      <c r="I8" s="470" t="s">
        <v>84</v>
      </c>
      <c r="J8" s="470" t="s">
        <v>386</v>
      </c>
      <c r="K8" s="470" t="s">
        <v>387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389</v>
      </c>
      <c r="Q12" s="572" t="s">
        <v>390</v>
      </c>
      <c r="R12" s="573" t="s">
        <v>391</v>
      </c>
      <c r="S12" s="567" t="s">
        <v>392</v>
      </c>
      <c r="T12" s="567"/>
      <c r="U12" s="567"/>
      <c r="V12" s="567"/>
      <c r="W12" s="536">
        <v>14</v>
      </c>
    </row>
    <row customHeight="1" ht="15.75">
      <c r="A13" s="2155"/>
      <c r="B13" s="561"/>
      <c r="D13" s="562"/>
      <c r="E13" s="461"/>
      <c r="F13" s="585"/>
      <c r="G13" s="472" t="s">
        <v>100</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D528B-D6F2-B926-68AF-0ADFDCAE93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400</v>
      </c>
      <c r="M6" s="593"/>
      <c r="P6" s="2313">
        <v>1</v>
      </c>
      <c r="Q6" s="1361"/>
      <c r="R6" s="412"/>
      <c r="S6" s="1365">
        <f>$I6</f>
      </c>
      <c r="T6" s="341" t="s">
        <v>401</v>
      </c>
      <c r="U6" s="356"/>
      <c r="V6" s="2301"/>
      <c r="W6" s="2302"/>
      <c r="X6" s="2302"/>
      <c r="Y6" s="2302"/>
      <c r="Z6" s="2302"/>
      <c r="AA6" s="2302"/>
      <c r="AB6" s="2302"/>
      <c r="AC6" s="2303"/>
      <c r="AD6" s="2301"/>
      <c r="AE6" s="2302"/>
      <c r="AF6" s="2302"/>
      <c r="AG6" s="2302"/>
      <c r="AH6" s="2302"/>
      <c r="AI6" s="2302"/>
      <c r="AJ6" s="2302"/>
      <c r="AK6" s="2302"/>
      <c r="AL6" s="2303"/>
      <c r="AM6" s="1314" t="s">
        <v>402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403</v>
      </c>
      <c r="M7" s="593"/>
      <c r="N7" s="1422"/>
      <c r="P7" s="2313"/>
      <c r="Q7" s="2313">
        <v>1</v>
      </c>
      <c r="R7" s="413"/>
      <c r="S7" s="1365">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406</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211">
        <v>14</v>
      </c>
    </row>
    <row customHeight="1" ht="35.699999999999996">
      <c r="Q40" s="432"/>
      <c r="R40" s="432"/>
      <c r="S40" s="2329"/>
      <c r="T40" s="2265"/>
      <c r="U40" s="1087"/>
      <c r="V40" s="2316" t="s">
        <v>430</v>
      </c>
      <c r="W40" s="2666" t="s">
        <v>431</v>
      </c>
      <c r="X40" s="2318" t="s">
        <v>432</v>
      </c>
      <c r="Y40" s="2319"/>
      <c r="Z40" s="2318" t="s">
        <v>433</v>
      </c>
      <c r="AA40" s="2325"/>
      <c r="AB40" s="2319"/>
      <c r="AC40" s="2334"/>
      <c r="AD40" s="2316" t="s">
        <v>430</v>
      </c>
      <c r="AE40" s="2339" t="s">
        <v>431</v>
      </c>
      <c r="AF40" s="2318" t="s">
        <v>432</v>
      </c>
      <c r="AG40" s="2319"/>
      <c r="AH40" s="2318" t="s">
        <v>433</v>
      </c>
      <c r="AI40" s="2325"/>
      <c r="AJ40" s="2319"/>
      <c r="AK40" s="2334"/>
      <c r="AL40" s="2337"/>
      <c r="AM40" s="2183"/>
      <c r="AS40" s="1211">
        <v>34</v>
      </c>
    </row>
    <row customHeight="1" ht="35.699999999999996">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Q41" s="432"/>
      <c r="R41" s="432"/>
      <c r="S41" s="2329"/>
      <c r="T41" s="2265"/>
      <c r="U41" s="358"/>
      <c r="V41" s="2317"/>
      <c r="W41" s="2340"/>
      <c r="X41" s="1278" t="s">
        <v>441</v>
      </c>
      <c r="Y41" s="1278" t="s">
        <v>442</v>
      </c>
      <c r="Z41" s="1277" t="s">
        <v>443</v>
      </c>
      <c r="AA41" s="2326" t="s">
        <v>444</v>
      </c>
      <c r="AB41" s="2327"/>
      <c r="AC41" s="2335"/>
      <c r="AD41" s="2317"/>
      <c r="AE41" s="2340"/>
      <c r="AF41" s="1278" t="s">
        <v>441</v>
      </c>
      <c r="AG41" s="1278" t="s">
        <v>442</v>
      </c>
      <c r="AH41" s="1369" t="s">
        <v>443</v>
      </c>
      <c r="AI41" s="2326" t="s">
        <v>444</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155</v>
      </c>
      <c r="B44" s="1419" t="s">
        <v>156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23</v>
      </c>
    </row>
    <row customHeight="1" ht="24">
      <c r="A45" s="1419" t="s">
        <v>155</v>
      </c>
      <c r="B45" s="1419" t="s">
        <v>156</v>
      </c>
      <c r="C45" s="1419" t="s">
        <v>157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4">
      <c r="A46" s="1419" t="s">
        <v>155</v>
      </c>
      <c r="B46" s="1419" t="s">
        <v>156</v>
      </c>
      <c r="C46" s="1419" t="s">
        <v>157</v>
      </c>
      <c r="D46" s="1419" t="s">
        <v>158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23</v>
      </c>
    </row>
    <row customHeight="1" ht="49.5">
      <c r="A47" s="1419" t="s">
        <v>155</v>
      </c>
      <c r="B47" s="1419" t="s">
        <v>156</v>
      </c>
      <c r="C47" s="1419" t="s">
        <v>157</v>
      </c>
      <c r="D47" s="1419" t="s">
        <v>158</v>
      </c>
      <c r="E47" s="2315"/>
      <c r="F47" s="2315"/>
      <c r="G47" s="2315"/>
      <c r="H47" s="2315"/>
      <c r="I47" s="2312" t="str">
        <f>S46&amp;".1"</f>
        <v>....1</v>
      </c>
      <c r="J47" s="1419"/>
      <c r="K47" s="1419"/>
      <c r="L47" s="1420" t="s">
        <v>400</v>
      </c>
      <c r="P47" s="2313">
        <v>1</v>
      </c>
      <c r="Q47" s="1276"/>
      <c r="R47" s="412"/>
      <c r="S47" s="1280" t="str">
        <f>$I47</f>
        <v>....1</v>
      </c>
      <c r="T47" s="341" t="s">
        <v>401</v>
      </c>
      <c r="U47" s="356"/>
      <c r="V47" s="2301"/>
      <c r="W47" s="2302"/>
      <c r="X47" s="2302"/>
      <c r="Y47" s="2302"/>
      <c r="Z47" s="2302"/>
      <c r="AA47" s="2302"/>
      <c r="AB47" s="2302"/>
      <c r="AC47" s="2303"/>
      <c r="AD47" s="2301"/>
      <c r="AE47" s="2302"/>
      <c r="AF47" s="2302"/>
      <c r="AG47" s="2302"/>
      <c r="AH47" s="2302"/>
      <c r="AI47" s="2302"/>
      <c r="AJ47" s="2302"/>
      <c r="AK47" s="2302"/>
      <c r="AL47" s="2303"/>
      <c r="AM47" s="1314" t="s">
        <v>402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155</v>
      </c>
      <c r="B48" s="1419" t="s">
        <v>156</v>
      </c>
      <c r="C48" s="1419" t="s">
        <v>157</v>
      </c>
      <c r="D48" s="1419" t="s">
        <v>158</v>
      </c>
      <c r="E48" s="2315"/>
      <c r="F48" s="2315"/>
      <c r="G48" s="2315"/>
      <c r="H48" s="2315"/>
      <c r="I48" s="2342"/>
      <c r="J48" s="2312" t="str">
        <f>I47&amp;".1"</f>
        <v>....1.1</v>
      </c>
      <c r="K48" s="1419"/>
      <c r="L48" s="1420" t="s">
        <v>403</v>
      </c>
      <c r="P48" s="2313"/>
      <c r="Q48" s="2313">
        <v>1</v>
      </c>
      <c r="R48" s="413"/>
      <c r="S48" s="1280" t="str">
        <f>$J48</f>
        <v>....1.1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23</v>
      </c>
    </row>
    <row customHeight="1" ht="24">
      <c r="A49" s="1419" t="s">
        <v>155</v>
      </c>
      <c r="B49" s="1419" t="s">
        <v>156</v>
      </c>
      <c r="C49" s="1419" t="s">
        <v>157</v>
      </c>
      <c r="D49" s="1419" t="s">
        <v>158</v>
      </c>
      <c r="E49" s="2315"/>
      <c r="F49" s="2315"/>
      <c r="G49" s="2315"/>
      <c r="H49" s="2315"/>
      <c r="I49" s="2342"/>
      <c r="J49" s="2342"/>
      <c r="K49" s="2312" t="str">
        <f>J48&amp;".1"</f>
        <v>....1.1.1</v>
      </c>
      <c r="L49" s="1420" t="s">
        <v>406</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407</v>
      </c>
      <c r="AN49" s="567">
        <f>STRCHECKDATE(V50:AL50)</f>
      </c>
      <c r="AO49" s="556"/>
      <c r="AP49" s="556" t="str">
        <f>IF(T49="","",T49)</f>
        <v/>
      </c>
      <c r="AQ49" s="556"/>
      <c r="AR49" s="556"/>
      <c r="AS49" s="1211">
        <v>23</v>
      </c>
    </row>
    <row customHeight="1" ht="1.05">
      <c r="A50" s="1419" t="s">
        <v>155</v>
      </c>
      <c r="B50" s="1419" t="s">
        <v>156</v>
      </c>
      <c r="C50" s="1419" t="s">
        <v>157</v>
      </c>
      <c r="D50" s="1419" t="s">
        <v>158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155</v>
      </c>
      <c r="B51" s="1419" t="s">
        <v>156</v>
      </c>
      <c r="C51" s="1419" t="s">
        <v>157</v>
      </c>
      <c r="D51" s="1419" t="s">
        <v>158</v>
      </c>
      <c r="E51" s="2315"/>
      <c r="F51" s="2315"/>
      <c r="G51" s="2315"/>
      <c r="H51" s="2315"/>
      <c r="I51" s="2342"/>
      <c r="J51" s="2312"/>
      <c r="K51" s="1419"/>
      <c r="L51" s="1420"/>
      <c r="P51" s="2313"/>
      <c r="Q51" s="2313"/>
      <c r="R51" s="412"/>
      <c r="S51" s="1334"/>
      <c r="T51" s="344"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155</v>
      </c>
      <c r="B52" s="1419" t="s">
        <v>156</v>
      </c>
      <c r="C52" s="1419" t="s">
        <v>157</v>
      </c>
      <c r="D52" s="1419" t="s">
        <v>158</v>
      </c>
      <c r="E52" s="2315"/>
      <c r="F52" s="2315"/>
      <c r="G52" s="2315"/>
      <c r="H52" s="2315"/>
      <c r="I52" s="2312"/>
      <c r="J52" s="1419"/>
      <c r="K52" s="1419"/>
      <c r="L52" s="1420"/>
      <c r="P52" s="2313"/>
      <c r="Q52" s="1276"/>
      <c r="R52" s="412"/>
      <c r="S52" s="1334"/>
      <c r="T52" s="343"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155</v>
      </c>
      <c r="B53" s="1419" t="s">
        <v>156</v>
      </c>
      <c r="C53" s="1419" t="s">
        <v>157</v>
      </c>
      <c r="D53" s="1419" t="s">
        <v>158</v>
      </c>
      <c r="E53" s="2315"/>
      <c r="F53" s="2315"/>
      <c r="G53" s="2315"/>
      <c r="H53" s="2314"/>
      <c r="I53" s="1419"/>
      <c r="J53" s="1419"/>
      <c r="K53" s="1419"/>
      <c r="L53" s="1420"/>
      <c r="M53" s="1421"/>
      <c r="N53" s="1421"/>
      <c r="O53" s="593"/>
      <c r="P53" s="416"/>
      <c r="Q53" s="431"/>
      <c r="R53" s="411"/>
      <c r="S53" s="1334"/>
      <c r="T53" s="421" t="s">
        <v>410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155</v>
      </c>
      <c r="B54" s="1399" t="s">
        <v>156</v>
      </c>
      <c r="C54" s="1399" t="s">
        <v>157</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155</v>
      </c>
      <c r="B55" s="1399" t="s">
        <v>156</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155</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6EBF6-676B-9378-B8F4-437CCF83BD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400</v>
      </c>
      <c r="M6" s="593"/>
      <c r="P6" s="2313">
        <v>1</v>
      </c>
      <c r="Q6" s="1387"/>
      <c r="R6" s="412"/>
      <c r="S6" s="1392">
        <f>$I6</f>
      </c>
      <c r="T6" s="341" t="s">
        <v>401</v>
      </c>
      <c r="U6" s="356"/>
      <c r="V6" s="2301"/>
      <c r="W6" s="2302"/>
      <c r="X6" s="2302"/>
      <c r="Y6" s="2302"/>
      <c r="Z6" s="2302"/>
      <c r="AA6" s="2302"/>
      <c r="AB6" s="2302"/>
      <c r="AC6" s="2303"/>
      <c r="AD6" s="2301"/>
      <c r="AE6" s="2302"/>
      <c r="AF6" s="2302"/>
      <c r="AG6" s="2302"/>
      <c r="AH6" s="2302"/>
      <c r="AI6" s="2302"/>
      <c r="AJ6" s="2302"/>
      <c r="AK6" s="2302"/>
      <c r="AL6" s="2303"/>
      <c r="AM6" s="1314" t="s">
        <v>402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403</v>
      </c>
      <c r="M7" s="593"/>
      <c r="N7" s="1422"/>
      <c r="P7" s="2313"/>
      <c r="Q7" s="2313">
        <v>1</v>
      </c>
      <c r="R7" s="413"/>
      <c r="S7" s="1392">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211">
        <v>14</v>
      </c>
    </row>
    <row customHeight="1" ht="35.699999999999996">
      <c r="Q40" s="432"/>
      <c r="R40" s="432"/>
      <c r="S40" s="2329"/>
      <c r="T40" s="2265"/>
      <c r="U40" s="1087"/>
      <c r="V40" s="2316" t="s">
        <v>430</v>
      </c>
      <c r="W40" s="2339" t="s">
        <v>431</v>
      </c>
      <c r="X40" s="2318" t="s">
        <v>432</v>
      </c>
      <c r="Y40" s="2319"/>
      <c r="Z40" s="2318" t="s">
        <v>446</v>
      </c>
      <c r="AA40" s="2325"/>
      <c r="AB40" s="2319"/>
      <c r="AC40" s="2334"/>
      <c r="AD40" s="2316" t="s">
        <v>430</v>
      </c>
      <c r="AE40" s="2339" t="s">
        <v>431</v>
      </c>
      <c r="AF40" s="2318" t="s">
        <v>432</v>
      </c>
      <c r="AG40" s="2319"/>
      <c r="AH40" s="2318" t="s">
        <v>433</v>
      </c>
      <c r="AI40" s="2325"/>
      <c r="AJ40" s="2319"/>
      <c r="AK40" s="2334"/>
      <c r="AL40" s="2337"/>
      <c r="AM40" s="2183"/>
      <c r="AS40" s="1211">
        <v>34</v>
      </c>
    </row>
    <row customHeight="1" ht="35.699999999999996">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Q41" s="432"/>
      <c r="R41" s="432"/>
      <c r="S41" s="2329"/>
      <c r="T41" s="2265"/>
      <c r="U41" s="358"/>
      <c r="V41" s="2317"/>
      <c r="W41" s="2340"/>
      <c r="X41" s="1278" t="s">
        <v>441</v>
      </c>
      <c r="Y41" s="1278" t="s">
        <v>442</v>
      </c>
      <c r="Z41" s="1394" t="s">
        <v>443</v>
      </c>
      <c r="AA41" s="2326" t="s">
        <v>444</v>
      </c>
      <c r="AB41" s="2327"/>
      <c r="AC41" s="2335"/>
      <c r="AD41" s="2317"/>
      <c r="AE41" s="2340"/>
      <c r="AF41" s="1278" t="s">
        <v>441</v>
      </c>
      <c r="AG41" s="1278" t="s">
        <v>442</v>
      </c>
      <c r="AH41" s="1394" t="s">
        <v>443</v>
      </c>
      <c r="AI41" s="2326" t="s">
        <v>444</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160</v>
      </c>
      <c r="B44" s="1419" t="s">
        <v>161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21</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2.049999999999997">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21</v>
      </c>
    </row>
    <row customHeight="1" ht="49.5">
      <c r="A47" s="1419" t="s">
        <v>160</v>
      </c>
      <c r="B47" s="1419" t="s">
        <v>161</v>
      </c>
      <c r="C47" s="1419" t="s">
        <v>162</v>
      </c>
      <c r="D47" s="1419" t="s">
        <v>163</v>
      </c>
      <c r="E47" s="2315"/>
      <c r="F47" s="2315"/>
      <c r="G47" s="2315"/>
      <c r="H47" s="2315"/>
      <c r="I47" s="2312" t="str">
        <f>S46&amp;".1"</f>
        <v>....1</v>
      </c>
      <c r="J47" s="1419"/>
      <c r="K47" s="1419"/>
      <c r="L47" s="1420" t="s">
        <v>400</v>
      </c>
      <c r="P47" s="2313">
        <v>1</v>
      </c>
      <c r="Q47" s="1387"/>
      <c r="R47" s="412"/>
      <c r="S47" s="1392" t="str">
        <f>$I47</f>
        <v>....1</v>
      </c>
      <c r="T47" s="341" t="s">
        <v>401</v>
      </c>
      <c r="U47" s="356"/>
      <c r="V47" s="2301"/>
      <c r="W47" s="2302"/>
      <c r="X47" s="2302"/>
      <c r="Y47" s="2302"/>
      <c r="Z47" s="2302"/>
      <c r="AA47" s="2302"/>
      <c r="AB47" s="2302"/>
      <c r="AC47" s="2303"/>
      <c r="AD47" s="2301"/>
      <c r="AE47" s="2302"/>
      <c r="AF47" s="2302"/>
      <c r="AG47" s="2302"/>
      <c r="AH47" s="2302"/>
      <c r="AI47" s="2302"/>
      <c r="AJ47" s="2302"/>
      <c r="AK47" s="2302"/>
      <c r="AL47" s="2303"/>
      <c r="AM47" s="1314" t="s">
        <v>402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160</v>
      </c>
      <c r="B48" s="1419" t="s">
        <v>161</v>
      </c>
      <c r="C48" s="1419" t="s">
        <v>162</v>
      </c>
      <c r="D48" s="1419" t="s">
        <v>163</v>
      </c>
      <c r="E48" s="2315"/>
      <c r="F48" s="2315"/>
      <c r="G48" s="2315"/>
      <c r="H48" s="2315"/>
      <c r="I48" s="2342"/>
      <c r="J48" s="2312" t="str">
        <f>I47&amp;".1"</f>
        <v>....1.1</v>
      </c>
      <c r="K48" s="1419"/>
      <c r="L48" s="1420" t="s">
        <v>403</v>
      </c>
      <c r="P48" s="2313"/>
      <c r="Q48" s="2313">
        <v>1</v>
      </c>
      <c r="R48" s="413"/>
      <c r="S48" s="1392" t="str">
        <f>$J48</f>
        <v>....1.1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21</v>
      </c>
    </row>
    <row customHeight="1" ht="22.049999999999997">
      <c r="A49" s="1419" t="s">
        <v>160</v>
      </c>
      <c r="B49" s="1419" t="s">
        <v>161</v>
      </c>
      <c r="C49" s="1419" t="s">
        <v>162</v>
      </c>
      <c r="D49" s="1419" t="s">
        <v>163</v>
      </c>
      <c r="E49" s="2315"/>
      <c r="F49" s="2315"/>
      <c r="G49" s="2315"/>
      <c r="H49" s="2315"/>
      <c r="I49" s="2342"/>
      <c r="J49" s="2342"/>
      <c r="K49" s="2312" t="str">
        <f>J48&amp;".1"</f>
        <v>....1.1.1</v>
      </c>
      <c r="L49" s="1420" t="s">
        <v>406</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407</v>
      </c>
      <c r="AN49" s="567">
        <f>STRCHECKDATE(V50:AL50)</f>
      </c>
      <c r="AO49" s="556"/>
      <c r="AP49" s="556" t="str">
        <f>IF(T49="","",T49)</f>
        <v/>
      </c>
      <c r="AQ49" s="556"/>
      <c r="AR49" s="556"/>
      <c r="AS49" s="1211">
        <v>21</v>
      </c>
    </row>
    <row customHeight="1" ht="1.05">
      <c r="A50" s="1419" t="s">
        <v>160</v>
      </c>
      <c r="B50" s="1419" t="s">
        <v>161</v>
      </c>
      <c r="C50" s="1419" t="s">
        <v>162</v>
      </c>
      <c r="D50" s="1419" t="s">
        <v>163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387"/>
      <c r="R52" s="412"/>
      <c r="S52" s="1334"/>
      <c r="T52" s="343"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0310C-C678-D5DC-2E51-1EB207D2BF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400</v>
      </c>
      <c r="M6" s="1691"/>
      <c r="P6" s="2313">
        <v>1</v>
      </c>
      <c r="Q6" s="2010"/>
      <c r="R6" s="412"/>
      <c r="S6" s="2014">
        <f>$I6</f>
      </c>
      <c r="T6" s="341" t="s">
        <v>401</v>
      </c>
      <c r="U6" s="356"/>
      <c r="V6" s="2301"/>
      <c r="W6" s="2302"/>
      <c r="X6" s="2302"/>
      <c r="Y6" s="2302"/>
      <c r="Z6" s="2302"/>
      <c r="AA6" s="2302"/>
      <c r="AB6" s="2302"/>
      <c r="AC6" s="2303"/>
      <c r="AD6" s="2301"/>
      <c r="AE6" s="2302"/>
      <c r="AF6" s="2302"/>
      <c r="AG6" s="2302"/>
      <c r="AH6" s="2302"/>
      <c r="AI6" s="2302"/>
      <c r="AJ6" s="2302"/>
      <c r="AK6" s="2302"/>
      <c r="AL6" s="2303"/>
      <c r="AM6" s="1314" t="s">
        <v>402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403</v>
      </c>
      <c r="M7" s="1691"/>
      <c r="N7" s="1687"/>
      <c r="P7" s="2313"/>
      <c r="Q7" s="2313">
        <v>1</v>
      </c>
      <c r="R7" s="413"/>
      <c r="S7" s="2014">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406</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409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414</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415</v>
      </c>
      <c r="P22" s="1418"/>
      <c r="Q22" s="1427"/>
      <c r="R22" s="1427"/>
      <c r="S22" s="785"/>
      <c r="T22" s="1422" t="s">
        <v>416</v>
      </c>
      <c r="AA22" s="651" t="s">
        <v>417</v>
      </c>
      <c r="AC22" s="651" t="s">
        <v>418</v>
      </c>
      <c r="AD22" s="1422" t="s">
        <v>416</v>
      </c>
      <c r="AI22" s="651" t="s">
        <v>419</v>
      </c>
      <c r="AK22" s="651" t="s">
        <v>418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420</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421</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422</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423</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424</v>
      </c>
      <c r="AD36" s="1691"/>
      <c r="AE36" s="1691"/>
      <c r="AF36" s="1691"/>
      <c r="AG36" s="1691"/>
      <c r="AH36" s="1691"/>
      <c r="AI36" s="1691"/>
      <c r="AJ36" s="1691"/>
      <c r="AK36" s="1698" t="s">
        <v>424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687">
        <v>14</v>
      </c>
    </row>
    <row customHeight="1" ht="14.699999999999998">
      <c r="Q39" s="432"/>
      <c r="R39" s="432"/>
      <c r="S39" s="2329" t="s">
        <v>87</v>
      </c>
      <c r="T39" s="2265" t="s">
        <v>425</v>
      </c>
      <c r="U39" s="393"/>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687">
        <v>14</v>
      </c>
    </row>
    <row customHeight="1" ht="35.699999999999996">
      <c r="Q40" s="432"/>
      <c r="R40" s="432"/>
      <c r="S40" s="2329"/>
      <c r="T40" s="2265"/>
      <c r="U40" s="1087"/>
      <c r="V40" s="2316" t="s">
        <v>430</v>
      </c>
      <c r="W40" s="2339" t="s">
        <v>431</v>
      </c>
      <c r="X40" s="2318" t="s">
        <v>432</v>
      </c>
      <c r="Y40" s="2319"/>
      <c r="Z40" s="2318" t="s">
        <v>446</v>
      </c>
      <c r="AA40" s="2325"/>
      <c r="AB40" s="2319"/>
      <c r="AC40" s="2334"/>
      <c r="AD40" s="2316" t="s">
        <v>430</v>
      </c>
      <c r="AE40" s="2339" t="s">
        <v>431</v>
      </c>
      <c r="AF40" s="2318" t="s">
        <v>432</v>
      </c>
      <c r="AG40" s="2319"/>
      <c r="AH40" s="2318" t="s">
        <v>433</v>
      </c>
      <c r="AI40" s="2325"/>
      <c r="AJ40" s="2319"/>
      <c r="AK40" s="2334"/>
      <c r="AL40" s="2337"/>
      <c r="AM40" s="2183"/>
      <c r="AS40" s="1687">
        <v>34</v>
      </c>
    </row>
    <row customHeight="1" ht="35.699999999999996">
      <c r="A41" s="1322"/>
      <c r="B41" s="1322" t="s">
        <v>134</v>
      </c>
      <c r="C41" s="1322" t="s">
        <v>135</v>
      </c>
      <c r="D41" s="1322" t="s">
        <v>136</v>
      </c>
      <c r="E41" s="1366" t="s">
        <v>434</v>
      </c>
      <c r="F41" s="1366" t="s">
        <v>435</v>
      </c>
      <c r="G41" s="1366" t="s">
        <v>436</v>
      </c>
      <c r="H41" s="1366" t="s">
        <v>437</v>
      </c>
      <c r="I41" s="1366" t="s">
        <v>438</v>
      </c>
      <c r="J41" s="1366" t="s">
        <v>439</v>
      </c>
      <c r="K41" s="1366" t="s">
        <v>440</v>
      </c>
      <c r="L41" s="1366" t="s">
        <v>415</v>
      </c>
      <c r="Q41" s="432"/>
      <c r="R41" s="432"/>
      <c r="S41" s="2329"/>
      <c r="T41" s="2265"/>
      <c r="U41" s="358"/>
      <c r="V41" s="2317"/>
      <c r="W41" s="2340"/>
      <c r="X41" s="1994" t="s">
        <v>441</v>
      </c>
      <c r="Y41" s="1994" t="s">
        <v>442</v>
      </c>
      <c r="Z41" s="1994" t="s">
        <v>443</v>
      </c>
      <c r="AA41" s="2326" t="s">
        <v>444</v>
      </c>
      <c r="AB41" s="2327"/>
      <c r="AC41" s="2335"/>
      <c r="AD41" s="2317"/>
      <c r="AE41" s="2340"/>
      <c r="AF41" s="1994" t="s">
        <v>441</v>
      </c>
      <c r="AG41" s="1994" t="s">
        <v>442</v>
      </c>
      <c r="AH41" s="1994" t="s">
        <v>443</v>
      </c>
      <c r="AI41" s="2326" t="s">
        <v>444</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107</v>
      </c>
      <c r="T42" s="1311" t="s">
        <v>108</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400</v>
      </c>
      <c r="P47" s="2313">
        <v>1</v>
      </c>
      <c r="Q47" s="2010"/>
      <c r="R47" s="412"/>
      <c r="S47" s="2014" t="str">
        <f>$I47</f>
        <v>....1</v>
      </c>
      <c r="T47" s="341" t="s">
        <v>401</v>
      </c>
      <c r="U47" s="356"/>
      <c r="V47" s="2301"/>
      <c r="W47" s="2302"/>
      <c r="X47" s="2302"/>
      <c r="Y47" s="2302"/>
      <c r="Z47" s="2302"/>
      <c r="AA47" s="2302"/>
      <c r="AB47" s="2302"/>
      <c r="AC47" s="2303"/>
      <c r="AD47" s="2301"/>
      <c r="AE47" s="2302"/>
      <c r="AF47" s="2302"/>
      <c r="AG47" s="2302"/>
      <c r="AH47" s="2302"/>
      <c r="AI47" s="2302"/>
      <c r="AJ47" s="2302"/>
      <c r="AK47" s="2302"/>
      <c r="AL47" s="2303"/>
      <c r="AM47" s="1314" t="s">
        <v>402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403</v>
      </c>
      <c r="P48" s="2313"/>
      <c r="Q48" s="2313">
        <v>1</v>
      </c>
      <c r="R48" s="413"/>
      <c r="S48" s="2014" t="str">
        <f>$J48</f>
        <v>....1.1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406</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407</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408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409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209</v>
      </c>
      <c r="B54" s="1431" t="s">
        <v>210</v>
      </c>
      <c r="C54" s="1431" t="s">
        <v>211</v>
      </c>
      <c r="D54" s="1430"/>
      <c r="E54" s="2346"/>
      <c r="F54" s="2346"/>
      <c r="G54" s="2345"/>
      <c r="H54" s="1430"/>
      <c r="I54" s="1430"/>
      <c r="J54" s="1430"/>
      <c r="K54" s="1430"/>
      <c r="L54" s="1433"/>
      <c r="M54" s="1434"/>
      <c r="N54" s="1434"/>
      <c r="O54" s="407"/>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209</v>
      </c>
      <c r="B55" s="1431" t="s">
        <v>210</v>
      </c>
      <c r="C55" s="1430"/>
      <c r="D55" s="1430"/>
      <c r="E55" s="2346"/>
      <c r="F55" s="2345"/>
      <c r="G55" s="1430"/>
      <c r="H55" s="1430"/>
      <c r="I55" s="1430"/>
      <c r="J55" s="1430"/>
      <c r="K55" s="1430"/>
      <c r="L55" s="1433"/>
      <c r="M55" s="1435"/>
      <c r="N55" s="1435"/>
      <c r="O55" s="40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209</v>
      </c>
      <c r="B56" s="1431"/>
      <c r="C56" s="1431"/>
      <c r="D56" s="1431"/>
      <c r="E56" s="2345"/>
      <c r="F56" s="1431"/>
      <c r="G56" s="1431"/>
      <c r="H56" s="1431"/>
      <c r="I56" s="1431"/>
      <c r="J56" s="1431"/>
      <c r="K56" s="1431"/>
      <c r="L56" s="1437"/>
      <c r="M56" s="1435"/>
      <c r="N56" s="1435"/>
      <c r="O56" s="407"/>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2F237-E027-3284-20F5-A49ED41C1F0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400</v>
      </c>
      <c r="M6" s="1691"/>
      <c r="P6" s="2313">
        <v>1</v>
      </c>
      <c r="Q6" s="2010"/>
      <c r="R6" s="412"/>
      <c r="S6" s="2014">
        <f>$I6</f>
      </c>
      <c r="T6" s="341" t="s">
        <v>401</v>
      </c>
      <c r="U6" s="356"/>
      <c r="V6" s="2301"/>
      <c r="W6" s="2302"/>
      <c r="X6" s="2302"/>
      <c r="Y6" s="2302"/>
      <c r="Z6" s="2302"/>
      <c r="AA6" s="2302"/>
      <c r="AB6" s="2302"/>
      <c r="AC6" s="2303"/>
      <c r="AD6" s="2301"/>
      <c r="AE6" s="2302"/>
      <c r="AF6" s="2302"/>
      <c r="AG6" s="2302"/>
      <c r="AH6" s="2302"/>
      <c r="AI6" s="2302"/>
      <c r="AJ6" s="2302"/>
      <c r="AK6" s="2302"/>
      <c r="AL6" s="2303"/>
      <c r="AM6" s="1314" t="s">
        <v>402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403</v>
      </c>
      <c r="M7" s="1691"/>
      <c r="N7" s="1687"/>
      <c r="P7" s="2313"/>
      <c r="Q7" s="2313">
        <v>1</v>
      </c>
      <c r="R7" s="413"/>
      <c r="S7" s="2014">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406</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409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414</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415</v>
      </c>
      <c r="P22" s="1418"/>
      <c r="Q22" s="1427"/>
      <c r="R22" s="1427"/>
      <c r="S22" s="785"/>
      <c r="T22" s="1422" t="s">
        <v>416</v>
      </c>
      <c r="AA22" s="651" t="s">
        <v>417</v>
      </c>
      <c r="AC22" s="651" t="s">
        <v>418</v>
      </c>
      <c r="AD22" s="1422" t="s">
        <v>416</v>
      </c>
      <c r="AI22" s="651" t="s">
        <v>419</v>
      </c>
      <c r="AK22" s="651" t="s">
        <v>418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420</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421</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422</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423</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424</v>
      </c>
      <c r="AD36" s="1691"/>
      <c r="AE36" s="1691"/>
      <c r="AF36" s="1691"/>
      <c r="AG36" s="1691"/>
      <c r="AH36" s="1691"/>
      <c r="AI36" s="1691"/>
      <c r="AJ36" s="1691"/>
      <c r="AK36" s="1698" t="s">
        <v>424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687">
        <v>14</v>
      </c>
    </row>
    <row customHeight="1" ht="14.699999999999998">
      <c r="Q39" s="432"/>
      <c r="R39" s="432"/>
      <c r="S39" s="2329" t="s">
        <v>87</v>
      </c>
      <c r="T39" s="2265" t="s">
        <v>425</v>
      </c>
      <c r="U39" s="393"/>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687">
        <v>14</v>
      </c>
    </row>
    <row customHeight="1" ht="35.699999999999996">
      <c r="Q40" s="432"/>
      <c r="R40" s="432"/>
      <c r="S40" s="2329"/>
      <c r="T40" s="2265"/>
      <c r="U40" s="1087"/>
      <c r="V40" s="2316" t="s">
        <v>430</v>
      </c>
      <c r="W40" s="2339" t="s">
        <v>431</v>
      </c>
      <c r="X40" s="2318" t="s">
        <v>432</v>
      </c>
      <c r="Y40" s="2319"/>
      <c r="Z40" s="2318" t="s">
        <v>446</v>
      </c>
      <c r="AA40" s="2325"/>
      <c r="AB40" s="2319"/>
      <c r="AC40" s="2334"/>
      <c r="AD40" s="2316" t="s">
        <v>430</v>
      </c>
      <c r="AE40" s="2339" t="s">
        <v>431</v>
      </c>
      <c r="AF40" s="2318" t="s">
        <v>432</v>
      </c>
      <c r="AG40" s="2319"/>
      <c r="AH40" s="2318" t="s">
        <v>433</v>
      </c>
      <c r="AI40" s="2325"/>
      <c r="AJ40" s="2319"/>
      <c r="AK40" s="2334"/>
      <c r="AL40" s="2337"/>
      <c r="AM40" s="2183"/>
      <c r="AS40" s="1687">
        <v>34</v>
      </c>
    </row>
    <row customHeight="1" ht="35.699999999999996">
      <c r="A41" s="1322"/>
      <c r="B41" s="1322" t="s">
        <v>134</v>
      </c>
      <c r="C41" s="1322" t="s">
        <v>135</v>
      </c>
      <c r="D41" s="1322" t="s">
        <v>136</v>
      </c>
      <c r="E41" s="1366" t="s">
        <v>434</v>
      </c>
      <c r="F41" s="1366" t="s">
        <v>435</v>
      </c>
      <c r="G41" s="1366" t="s">
        <v>436</v>
      </c>
      <c r="H41" s="1366" t="s">
        <v>437</v>
      </c>
      <c r="I41" s="1366" t="s">
        <v>438</v>
      </c>
      <c r="J41" s="1366" t="s">
        <v>439</v>
      </c>
      <c r="K41" s="1366" t="s">
        <v>440</v>
      </c>
      <c r="L41" s="1366" t="s">
        <v>415</v>
      </c>
      <c r="Q41" s="432"/>
      <c r="R41" s="432"/>
      <c r="S41" s="2329"/>
      <c r="T41" s="2265"/>
      <c r="U41" s="358"/>
      <c r="V41" s="2317"/>
      <c r="W41" s="2340"/>
      <c r="X41" s="1994" t="s">
        <v>441</v>
      </c>
      <c r="Y41" s="1994" t="s">
        <v>442</v>
      </c>
      <c r="Z41" s="1994" t="s">
        <v>443</v>
      </c>
      <c r="AA41" s="2326" t="s">
        <v>444</v>
      </c>
      <c r="AB41" s="2327"/>
      <c r="AC41" s="2335"/>
      <c r="AD41" s="2317"/>
      <c r="AE41" s="2340"/>
      <c r="AF41" s="1994" t="s">
        <v>441</v>
      </c>
      <c r="AG41" s="1994" t="s">
        <v>442</v>
      </c>
      <c r="AH41" s="1994" t="s">
        <v>443</v>
      </c>
      <c r="AI41" s="2326" t="s">
        <v>444</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107</v>
      </c>
      <c r="T42" s="1311" t="s">
        <v>108</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400</v>
      </c>
      <c r="P47" s="2313">
        <v>1</v>
      </c>
      <c r="Q47" s="2010"/>
      <c r="R47" s="412"/>
      <c r="S47" s="2014" t="str">
        <f>$I47</f>
        <v>....1</v>
      </c>
      <c r="T47" s="341" t="s">
        <v>401</v>
      </c>
      <c r="U47" s="356"/>
      <c r="V47" s="2301"/>
      <c r="W47" s="2302"/>
      <c r="X47" s="2302"/>
      <c r="Y47" s="2302"/>
      <c r="Z47" s="2302"/>
      <c r="AA47" s="2302"/>
      <c r="AB47" s="2302"/>
      <c r="AC47" s="2303"/>
      <c r="AD47" s="2301"/>
      <c r="AE47" s="2302"/>
      <c r="AF47" s="2302"/>
      <c r="AG47" s="2302"/>
      <c r="AH47" s="2302"/>
      <c r="AI47" s="2302"/>
      <c r="AJ47" s="2302"/>
      <c r="AK47" s="2302"/>
      <c r="AL47" s="2303"/>
      <c r="AM47" s="1314" t="s">
        <v>402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403</v>
      </c>
      <c r="P48" s="2313"/>
      <c r="Q48" s="2313">
        <v>1</v>
      </c>
      <c r="R48" s="413"/>
      <c r="S48" s="2014" t="str">
        <f>$J48</f>
        <v>....1.1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406</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407</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408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409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209</v>
      </c>
      <c r="B54" s="1323" t="s">
        <v>210</v>
      </c>
      <c r="C54" s="1323" t="s">
        <v>211</v>
      </c>
      <c r="D54" s="2030"/>
      <c r="E54" s="2346"/>
      <c r="F54" s="2346"/>
      <c r="G54" s="2345"/>
      <c r="H54" s="2030"/>
      <c r="I54" s="2030"/>
      <c r="J54" s="2030"/>
      <c r="K54" s="2030"/>
      <c r="L54" s="1436"/>
      <c r="M54" s="1666"/>
      <c r="N54" s="1666"/>
      <c r="O54" s="169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209</v>
      </c>
      <c r="B55" s="1323" t="s">
        <v>210</v>
      </c>
      <c r="C55" s="2030"/>
      <c r="D55" s="2030"/>
      <c r="E55" s="2346"/>
      <c r="F55" s="2345"/>
      <c r="G55" s="2030"/>
      <c r="H55" s="2030"/>
      <c r="I55" s="2030"/>
      <c r="J55" s="2030"/>
      <c r="K55" s="2030"/>
      <c r="L55" s="1436"/>
      <c r="M55" s="2031"/>
      <c r="N55" s="2031"/>
      <c r="O55" s="1691"/>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209</v>
      </c>
      <c r="B56" s="1323"/>
      <c r="C56" s="1323"/>
      <c r="D56" s="1323"/>
      <c r="E56" s="2345"/>
      <c r="F56" s="1323"/>
      <c r="G56" s="1323"/>
      <c r="H56" s="1323"/>
      <c r="I56" s="1323"/>
      <c r="J56" s="1323"/>
      <c r="K56" s="1323"/>
      <c r="L56" s="1366"/>
      <c r="M56" s="2031"/>
      <c r="N56" s="2031"/>
      <c r="O56" s="1691"/>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0768E-4DF7-B9A5-4886-60F6DD7501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400</v>
      </c>
      <c r="M6" s="593"/>
      <c r="P6" s="2313">
        <v>1</v>
      </c>
      <c r="Q6" s="1387"/>
      <c r="R6" s="412"/>
      <c r="S6" s="1392">
        <f>$I6</f>
      </c>
      <c r="T6" s="341" t="s">
        <v>401</v>
      </c>
      <c r="U6" s="356"/>
      <c r="V6" s="2301"/>
      <c r="W6" s="2302"/>
      <c r="X6" s="2302"/>
      <c r="Y6" s="2302"/>
      <c r="Z6" s="2302"/>
      <c r="AA6" s="2302"/>
      <c r="AB6" s="2302"/>
      <c r="AC6" s="2303"/>
      <c r="AD6" s="2301"/>
      <c r="AE6" s="2302"/>
      <c r="AF6" s="2302"/>
      <c r="AG6" s="2302"/>
      <c r="AH6" s="2302"/>
      <c r="AI6" s="2302"/>
      <c r="AJ6" s="2302"/>
      <c r="AK6" s="2302"/>
      <c r="AL6" s="2303"/>
      <c r="AM6" s="1314" t="s">
        <v>402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403</v>
      </c>
      <c r="M7" s="593"/>
      <c r="N7" s="1422"/>
      <c r="P7" s="2313"/>
      <c r="Q7" s="2313">
        <v>1</v>
      </c>
      <c r="R7" s="413"/>
      <c r="S7" s="1392">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406</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47"/>
      <c r="Y39" s="2347"/>
      <c r="Z39" s="2331"/>
      <c r="AA39" s="2331"/>
      <c r="AB39" s="2332"/>
      <c r="AC39" s="2333" t="s">
        <v>427</v>
      </c>
      <c r="AD39" s="2330" t="s">
        <v>426</v>
      </c>
      <c r="AE39" s="2331"/>
      <c r="AF39" s="2347"/>
      <c r="AG39" s="2347"/>
      <c r="AH39" s="2331"/>
      <c r="AI39" s="2331"/>
      <c r="AJ39" s="2332"/>
      <c r="AK39" s="2333" t="s">
        <v>428</v>
      </c>
      <c r="AL39" s="2336" t="s">
        <v>429</v>
      </c>
      <c r="AM39" s="2183"/>
      <c r="AS39" s="1211">
        <v>14</v>
      </c>
    </row>
    <row customHeight="1" ht="24">
      <c r="Q40" s="432"/>
      <c r="R40" s="432"/>
      <c r="S40" s="2329"/>
      <c r="T40" s="2265"/>
      <c r="U40" s="1087"/>
      <c r="V40" s="2348" t="s">
        <v>430</v>
      </c>
      <c r="W40" s="2350" t="s">
        <v>431</v>
      </c>
      <c r="X40" s="1432" t="s">
        <v>432</v>
      </c>
      <c r="Y40" s="1432"/>
      <c r="Z40" s="2325" t="s">
        <v>433</v>
      </c>
      <c r="AA40" s="2325"/>
      <c r="AB40" s="2319"/>
      <c r="AC40" s="2334"/>
      <c r="AD40" s="2348" t="s">
        <v>430</v>
      </c>
      <c r="AE40" s="2350" t="s">
        <v>431</v>
      </c>
      <c r="AF40" s="1432" t="s">
        <v>432</v>
      </c>
      <c r="AG40" s="1432"/>
      <c r="AH40" s="2325" t="s">
        <v>433</v>
      </c>
      <c r="AI40" s="2325"/>
      <c r="AJ40" s="2319"/>
      <c r="AK40" s="2334"/>
      <c r="AL40" s="2337"/>
      <c r="AM40" s="2183"/>
      <c r="AS40" s="1211">
        <v>23</v>
      </c>
    </row>
    <row s="3007" customFormat="1" customHeight="1" ht="24">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M41" s="1418"/>
      <c r="N41" s="1418"/>
      <c r="O41" s="1418"/>
      <c r="P41" s="1384"/>
      <c r="Q41" s="432"/>
      <c r="R41" s="432"/>
      <c r="S41" s="2329"/>
      <c r="T41" s="2265"/>
      <c r="U41" s="358"/>
      <c r="V41" s="2349"/>
      <c r="W41" s="2351"/>
      <c r="X41" s="1429" t="s">
        <v>441</v>
      </c>
      <c r="Y41" s="1429" t="s">
        <v>442</v>
      </c>
      <c r="Z41" s="1390" t="s">
        <v>443</v>
      </c>
      <c r="AA41" s="2326" t="s">
        <v>444</v>
      </c>
      <c r="AB41" s="2327"/>
      <c r="AC41" s="2335"/>
      <c r="AD41" s="2349"/>
      <c r="AE41" s="2351"/>
      <c r="AF41" s="1429" t="s">
        <v>441</v>
      </c>
      <c r="AG41" s="1429" t="s">
        <v>442</v>
      </c>
      <c r="AH41" s="1390" t="s">
        <v>443</v>
      </c>
      <c r="AI41" s="2326" t="s">
        <v>444</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21</v>
      </c>
    </row>
    <row customHeight="1" ht="49.5">
      <c r="A47" s="1419" t="s">
        <v>191</v>
      </c>
      <c r="B47" s="1419" t="s">
        <v>192</v>
      </c>
      <c r="C47" s="1419" t="s">
        <v>193</v>
      </c>
      <c r="D47" s="1419" t="s">
        <v>194</v>
      </c>
      <c r="E47" s="2315"/>
      <c r="F47" s="2315"/>
      <c r="G47" s="2315"/>
      <c r="H47" s="2315"/>
      <c r="I47" s="2312" t="str">
        <f>S46&amp;".1"</f>
        <v>....1</v>
      </c>
      <c r="J47" s="1419"/>
      <c r="K47" s="1419"/>
      <c r="L47" s="1420" t="s">
        <v>400</v>
      </c>
      <c r="P47" s="2313">
        <v>1</v>
      </c>
      <c r="Q47" s="1387"/>
      <c r="R47" s="412"/>
      <c r="S47" s="1392" t="str">
        <f>$I47</f>
        <v>....1</v>
      </c>
      <c r="T47" s="341" t="s">
        <v>401</v>
      </c>
      <c r="U47" s="356"/>
      <c r="V47" s="2301"/>
      <c r="W47" s="2302"/>
      <c r="X47" s="2302"/>
      <c r="Y47" s="2302"/>
      <c r="Z47" s="2302"/>
      <c r="AA47" s="2302"/>
      <c r="AB47" s="2302"/>
      <c r="AC47" s="2303"/>
      <c r="AD47" s="2301"/>
      <c r="AE47" s="2302"/>
      <c r="AF47" s="2302"/>
      <c r="AG47" s="2302"/>
      <c r="AH47" s="2302"/>
      <c r="AI47" s="2302"/>
      <c r="AJ47" s="2302"/>
      <c r="AK47" s="2302"/>
      <c r="AL47" s="2303"/>
      <c r="AM47" s="1314" t="s">
        <v>402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191</v>
      </c>
      <c r="B48" s="1419" t="s">
        <v>192</v>
      </c>
      <c r="C48" s="1419" t="s">
        <v>193</v>
      </c>
      <c r="D48" s="1419" t="s">
        <v>194</v>
      </c>
      <c r="E48" s="2315"/>
      <c r="F48" s="2315"/>
      <c r="G48" s="2315"/>
      <c r="H48" s="2315"/>
      <c r="I48" s="2342"/>
      <c r="J48" s="2312" t="str">
        <f>I47&amp;".1"</f>
        <v>....1.1</v>
      </c>
      <c r="K48" s="1419"/>
      <c r="L48" s="1420" t="s">
        <v>403</v>
      </c>
      <c r="P48" s="2313"/>
      <c r="Q48" s="2313">
        <v>1</v>
      </c>
      <c r="R48" s="413"/>
      <c r="S48" s="1392" t="str">
        <f>$J48</f>
        <v>....1.1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....1.1.1</v>
      </c>
      <c r="L49" s="1420" t="s">
        <v>406</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407</v>
      </c>
      <c r="AN49" s="567">
        <f>STRCHECKDATE(V50:AL50)</f>
      </c>
      <c r="AO49" s="556"/>
      <c r="AP49" s="556" t="str">
        <f>IF(T49="","",T49)</f>
        <v/>
      </c>
      <c r="AQ49" s="556"/>
      <c r="AR49" s="556"/>
      <c r="AS49" s="1211">
        <v>21</v>
      </c>
    </row>
    <row customHeight="1" ht="1.05">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4"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343"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334"/>
      <c r="T53" s="421" t="s">
        <v>410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191</v>
      </c>
      <c r="B55" s="1399" t="s">
        <v>192</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191</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508ED-9BA8-DA17-4ED5-19DDB2EE617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403</v>
      </c>
      <c r="M7" s="593"/>
      <c r="N7" s="1422"/>
      <c r="P7" s="2313"/>
      <c r="Q7" s="2313">
        <v>1</v>
      </c>
      <c r="R7" s="413"/>
      <c r="S7" s="1392">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211">
        <v>14</v>
      </c>
    </row>
    <row customHeight="1" ht="35.699999999999996">
      <c r="Q40" s="432"/>
      <c r="R40" s="432"/>
      <c r="S40" s="2329"/>
      <c r="T40" s="2265"/>
      <c r="U40" s="1087"/>
      <c r="V40" s="2316" t="s">
        <v>430</v>
      </c>
      <c r="W40" s="2339"/>
      <c r="X40" s="2318" t="s">
        <v>432</v>
      </c>
      <c r="Y40" s="2319"/>
      <c r="Z40" s="2318" t="s">
        <v>433</v>
      </c>
      <c r="AA40" s="2325"/>
      <c r="AB40" s="2319"/>
      <c r="AC40" s="2334"/>
      <c r="AD40" s="2316" t="s">
        <v>447</v>
      </c>
      <c r="AE40" s="2339"/>
      <c r="AF40" s="2318" t="s">
        <v>432</v>
      </c>
      <c r="AG40" s="2319"/>
      <c r="AH40" s="2318" t="s">
        <v>433</v>
      </c>
      <c r="AI40" s="2325"/>
      <c r="AJ40" s="2319"/>
      <c r="AK40" s="2334"/>
      <c r="AL40" s="2337"/>
      <c r="AM40" s="2183"/>
      <c r="AS40" s="1211">
        <v>34</v>
      </c>
    </row>
    <row customHeight="1" ht="35.699999999999996">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Q41" s="432"/>
      <c r="R41" s="432"/>
      <c r="S41" s="2329"/>
      <c r="T41" s="2265"/>
      <c r="U41" s="358"/>
      <c r="V41" s="2317"/>
      <c r="W41" s="2340"/>
      <c r="X41" s="1278" t="s">
        <v>441</v>
      </c>
      <c r="Y41" s="1278" t="s">
        <v>442</v>
      </c>
      <c r="Z41" s="1394" t="s">
        <v>443</v>
      </c>
      <c r="AA41" s="2326" t="s">
        <v>444</v>
      </c>
      <c r="AB41" s="2327"/>
      <c r="AC41" s="2335"/>
      <c r="AD41" s="2317"/>
      <c r="AE41" s="2340"/>
      <c r="AF41" s="1278" t="s">
        <v>441</v>
      </c>
      <c r="AG41" s="1278" t="s">
        <v>442</v>
      </c>
      <c r="AH41" s="1394" t="s">
        <v>443</v>
      </c>
      <c r="AI41" s="2326" t="s">
        <v>444</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21</v>
      </c>
    </row>
    <row s="2849" customFormat="1" customHeight="1" ht="0">
      <c r="A47" s="1399" t="s">
        <v>167</v>
      </c>
      <c r="B47" s="1399" t="s">
        <v>168</v>
      </c>
      <c r="C47" s="1399" t="s">
        <v>169</v>
      </c>
      <c r="D47" s="1399" t="s">
        <v>170</v>
      </c>
      <c r="E47" s="2315"/>
      <c r="F47" s="2315"/>
      <c r="G47" s="2315"/>
      <c r="H47" s="2315"/>
      <c r="I47" s="2312" t="str">
        <f>S46&amp;".1"</f>
        <v>....1</v>
      </c>
      <c r="J47" s="1399"/>
      <c r="K47" s="1399"/>
      <c r="L47" s="1402" t="s">
        <v>400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167</v>
      </c>
      <c r="B48" s="1419" t="s">
        <v>168</v>
      </c>
      <c r="C48" s="1419" t="s">
        <v>169</v>
      </c>
      <c r="D48" s="1419" t="s">
        <v>170</v>
      </c>
      <c r="E48" s="2315"/>
      <c r="F48" s="2315"/>
      <c r="G48" s="2315"/>
      <c r="H48" s="2315"/>
      <c r="I48" s="2342"/>
      <c r="J48" s="2312" t="str">
        <f>S46&amp;".1"</f>
        <v>....1</v>
      </c>
      <c r="K48" s="1419"/>
      <c r="L48" s="1420" t="s">
        <v>403</v>
      </c>
      <c r="P48" s="2313"/>
      <c r="Q48" s="2313">
        <v>1</v>
      </c>
      <c r="R48" s="413"/>
      <c r="S48" s="1392" t="str">
        <f>$J48</f>
        <v>....1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v>
      </c>
      <c r="L49" s="1420" t="s">
        <v>406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448</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3"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421"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C1837-10DC-3293-A9C5-FE334A9C961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399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403</v>
      </c>
      <c r="M7" s="593"/>
      <c r="N7" s="1422"/>
      <c r="P7" s="2313"/>
      <c r="Q7" s="2313">
        <v>1</v>
      </c>
      <c r="R7" s="1698"/>
      <c r="S7" s="2063">
        <f>$J7</f>
      </c>
      <c r="T7" s="342" t="s">
        <v>404</v>
      </c>
      <c r="U7" s="356"/>
      <c r="V7" s="2361"/>
      <c r="W7" s="2361"/>
      <c r="X7" s="2361"/>
      <c r="Y7" s="2361"/>
      <c r="Z7" s="2361"/>
      <c r="AA7" s="2361"/>
      <c r="AB7" s="2361"/>
      <c r="AC7" s="2361"/>
      <c r="AD7" s="2361"/>
      <c r="AE7" s="2361"/>
      <c r="AF7" s="2361"/>
      <c r="AG7" s="2361"/>
      <c r="AH7" s="2361"/>
      <c r="AI7" s="2361"/>
      <c r="AJ7" s="2361"/>
      <c r="AK7" s="2361"/>
      <c r="AL7" s="2361"/>
      <c r="AM7" s="2066" t="s">
        <v>405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406</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211">
        <v>14</v>
      </c>
    </row>
    <row customHeight="1" ht="35.699999999999996">
      <c r="Q40" s="432"/>
      <c r="R40" s="432"/>
      <c r="S40" s="2329"/>
      <c r="T40" s="2265"/>
      <c r="U40" s="1087"/>
      <c r="V40" s="2316" t="s">
        <v>430</v>
      </c>
      <c r="W40" s="2339"/>
      <c r="X40" s="2318" t="s">
        <v>432</v>
      </c>
      <c r="Y40" s="2319"/>
      <c r="Z40" s="2318" t="s">
        <v>433</v>
      </c>
      <c r="AA40" s="2325"/>
      <c r="AB40" s="2319"/>
      <c r="AC40" s="2334"/>
      <c r="AD40" s="2316" t="s">
        <v>447</v>
      </c>
      <c r="AE40" s="2339"/>
      <c r="AF40" s="2318" t="s">
        <v>432</v>
      </c>
      <c r="AG40" s="2319"/>
      <c r="AH40" s="2318" t="s">
        <v>433</v>
      </c>
      <c r="AI40" s="2325"/>
      <c r="AJ40" s="2319"/>
      <c r="AK40" s="2334"/>
      <c r="AL40" s="2337"/>
      <c r="AM40" s="2183"/>
      <c r="AS40" s="1211">
        <v>34</v>
      </c>
    </row>
    <row customHeight="1" ht="35.699999999999996">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Q41" s="432"/>
      <c r="R41" s="432"/>
      <c r="S41" s="2329"/>
      <c r="T41" s="2265"/>
      <c r="U41" s="358"/>
      <c r="V41" s="2317"/>
      <c r="W41" s="2340"/>
      <c r="X41" s="1278" t="s">
        <v>441</v>
      </c>
      <c r="Y41" s="1278" t="s">
        <v>442</v>
      </c>
      <c r="Z41" s="1394" t="s">
        <v>443</v>
      </c>
      <c r="AA41" s="2326" t="s">
        <v>444</v>
      </c>
      <c r="AB41" s="2327"/>
      <c r="AC41" s="2335"/>
      <c r="AD41" s="2317"/>
      <c r="AE41" s="2340"/>
      <c r="AF41" s="1278" t="s">
        <v>441</v>
      </c>
      <c r="AG41" s="1278" t="s">
        <v>442</v>
      </c>
      <c r="AH41" s="1394" t="s">
        <v>443</v>
      </c>
      <c r="AI41" s="2326" t="s">
        <v>444</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21</v>
      </c>
    </row>
    <row s="2849" customFormat="1" customHeight="1" ht="0">
      <c r="A47" s="1399" t="s">
        <v>179</v>
      </c>
      <c r="B47" s="1399" t="s">
        <v>180</v>
      </c>
      <c r="C47" s="1399" t="s">
        <v>181</v>
      </c>
      <c r="D47" s="1399" t="s">
        <v>182</v>
      </c>
      <c r="E47" s="2315"/>
      <c r="F47" s="2315"/>
      <c r="G47" s="2315"/>
      <c r="H47" s="2315"/>
      <c r="I47" s="2312" t="str">
        <f>S46&amp;".1"</f>
        <v>....1</v>
      </c>
      <c r="J47" s="1399"/>
      <c r="K47" s="1399"/>
      <c r="L47" s="1402" t="s">
        <v>400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179</v>
      </c>
      <c r="B48" s="1419" t="s">
        <v>180</v>
      </c>
      <c r="C48" s="1419" t="s">
        <v>181</v>
      </c>
      <c r="D48" s="1419" t="s">
        <v>182</v>
      </c>
      <c r="E48" s="2315"/>
      <c r="F48" s="2315"/>
      <c r="G48" s="2315"/>
      <c r="H48" s="2315"/>
      <c r="I48" s="2342"/>
      <c r="J48" s="2312" t="str">
        <f>S46&amp;".1"</f>
        <v>....1</v>
      </c>
      <c r="K48" s="1419"/>
      <c r="L48" s="1420" t="s">
        <v>403</v>
      </c>
      <c r="P48" s="2313"/>
      <c r="Q48" s="2313">
        <v>1</v>
      </c>
      <c r="R48" s="413"/>
      <c r="S48" s="1392" t="str">
        <f>$J48</f>
        <v>....1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v>
      </c>
      <c r="L49" s="1420" t="s">
        <v>406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448</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3"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421"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0E1C6-E823-5CAD-124B-C4DA4CDECD8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403</v>
      </c>
      <c r="M7" s="593"/>
      <c r="N7" s="1422"/>
      <c r="P7" s="2313"/>
      <c r="Q7" s="2313">
        <v>1</v>
      </c>
      <c r="R7" s="413"/>
      <c r="S7" s="1392">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211">
        <v>14</v>
      </c>
    </row>
    <row customHeight="1" ht="35.699999999999996">
      <c r="Q40" s="432"/>
      <c r="R40" s="432"/>
      <c r="S40" s="2329"/>
      <c r="T40" s="2265"/>
      <c r="U40" s="1087"/>
      <c r="V40" s="2316" t="s">
        <v>430</v>
      </c>
      <c r="W40" s="2339"/>
      <c r="X40" s="2318" t="s">
        <v>432</v>
      </c>
      <c r="Y40" s="2319"/>
      <c r="Z40" s="2318" t="s">
        <v>433</v>
      </c>
      <c r="AA40" s="2325"/>
      <c r="AB40" s="2319"/>
      <c r="AC40" s="2334"/>
      <c r="AD40" s="2316" t="s">
        <v>447</v>
      </c>
      <c r="AE40" s="2339"/>
      <c r="AF40" s="2318" t="s">
        <v>432</v>
      </c>
      <c r="AG40" s="2319"/>
      <c r="AH40" s="2318" t="s">
        <v>433</v>
      </c>
      <c r="AI40" s="2325"/>
      <c r="AJ40" s="2319"/>
      <c r="AK40" s="2334"/>
      <c r="AL40" s="2337"/>
      <c r="AM40" s="2183"/>
      <c r="AS40" s="1211">
        <v>34</v>
      </c>
    </row>
    <row customHeight="1" ht="35.699999999999996">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Q41" s="432"/>
      <c r="R41" s="432"/>
      <c r="S41" s="2329"/>
      <c r="T41" s="2265"/>
      <c r="U41" s="358"/>
      <c r="V41" s="2317"/>
      <c r="W41" s="2340"/>
      <c r="X41" s="1278" t="s">
        <v>441</v>
      </c>
      <c r="Y41" s="1278" t="s">
        <v>442</v>
      </c>
      <c r="Z41" s="1394" t="s">
        <v>443</v>
      </c>
      <c r="AA41" s="2326" t="s">
        <v>444</v>
      </c>
      <c r="AB41" s="2327"/>
      <c r="AC41" s="2335"/>
      <c r="AD41" s="2317"/>
      <c r="AE41" s="2340"/>
      <c r="AF41" s="1278" t="s">
        <v>441</v>
      </c>
      <c r="AG41" s="1278" t="s">
        <v>442</v>
      </c>
      <c r="AH41" s="1394" t="s">
        <v>443</v>
      </c>
      <c r="AI41" s="2326" t="s">
        <v>444</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21</v>
      </c>
    </row>
    <row s="2849" customFormat="1" customHeight="1" ht="0">
      <c r="A47" s="1399" t="s">
        <v>185</v>
      </c>
      <c r="B47" s="1399" t="s">
        <v>186</v>
      </c>
      <c r="C47" s="1399" t="s">
        <v>187</v>
      </c>
      <c r="D47" s="1399" t="s">
        <v>188</v>
      </c>
      <c r="E47" s="2315"/>
      <c r="F47" s="2315"/>
      <c r="G47" s="2315"/>
      <c r="H47" s="2315"/>
      <c r="I47" s="2312" t="str">
        <f>S46&amp;".1"</f>
        <v>....1</v>
      </c>
      <c r="J47" s="1399"/>
      <c r="K47" s="1399"/>
      <c r="L47" s="1402" t="s">
        <v>400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403</v>
      </c>
      <c r="P48" s="2313"/>
      <c r="Q48" s="2313">
        <v>1</v>
      </c>
      <c r="R48" s="413"/>
      <c r="S48" s="1392" t="str">
        <f>$J48</f>
        <v>....1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406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448</v>
      </c>
      <c r="AN49" s="567">
        <f>STRCHECKDATE(V50:AL50)</f>
      </c>
      <c r="AO49" s="556"/>
      <c r="AP49" s="556" t="str">
        <f>IF(T49="","",T49)</f>
        <v/>
      </c>
      <c r="AQ49" s="556"/>
      <c r="AR49" s="556"/>
      <c r="AS49" s="1211">
        <v>21</v>
      </c>
    </row>
    <row customHeight="1" ht="0">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185</v>
      </c>
      <c r="B55" s="1399" t="s">
        <v>186</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185</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075C9-8A2D-03C2-159E-6BF11A5CAA7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399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403</v>
      </c>
      <c r="N7" s="565"/>
      <c r="O7" s="383"/>
      <c r="Q7" s="2313"/>
      <c r="R7" s="2313">
        <v>1</v>
      </c>
      <c r="S7" s="574"/>
      <c r="T7" s="413"/>
      <c r="U7" s="1392">
        <f>$J7</f>
      </c>
      <c r="V7" s="342" t="s">
        <v>404</v>
      </c>
      <c r="W7" s="356"/>
      <c r="X7" s="2301"/>
      <c r="Y7" s="2302"/>
      <c r="Z7" s="2302"/>
      <c r="AA7" s="2302"/>
      <c r="AB7" s="2302"/>
      <c r="AC7" s="2291"/>
      <c r="AD7" s="2291"/>
      <c r="AE7" s="2291"/>
      <c r="AF7" s="2364"/>
      <c r="AG7" s="2301"/>
      <c r="AH7" s="2302"/>
      <c r="AI7" s="2302"/>
      <c r="AJ7" s="2302"/>
      <c r="AK7" s="2302"/>
      <c r="AL7" s="2302"/>
      <c r="AM7" s="2302"/>
      <c r="AN7" s="2302"/>
      <c r="AO7" s="2302"/>
      <c r="AP7" s="2303"/>
      <c r="AQ7" s="1314" t="s">
        <v>405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406</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449</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450</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451</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409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414</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415</v>
      </c>
      <c r="Q26" s="1418"/>
      <c r="R26" s="1427"/>
      <c r="S26" s="1427"/>
      <c r="T26" s="1427"/>
      <c r="U26" s="785"/>
      <c r="V26" s="1216" t="s">
        <v>416</v>
      </c>
      <c r="AD26" s="242" t="s">
        <v>417</v>
      </c>
      <c r="AF26" s="242" t="s">
        <v>418</v>
      </c>
      <c r="AG26" s="1216" t="s">
        <v>416</v>
      </c>
      <c r="AM26" s="242" t="s">
        <v>419</v>
      </c>
      <c r="AO26" s="242" t="s">
        <v>418</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"Горэлектросеть" ЗАТО г. Островной</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420</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421</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422</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423</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424</v>
      </c>
      <c r="AG40" s="382"/>
      <c r="AH40" s="382"/>
      <c r="AI40" s="382"/>
      <c r="AJ40" s="382"/>
      <c r="AK40" s="382"/>
      <c r="AL40" s="382"/>
      <c r="AM40" s="382"/>
      <c r="AN40" s="382"/>
      <c r="AO40" s="334" t="s">
        <v>424</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298</v>
      </c>
      <c r="AW42" s="1211">
        <v>14</v>
      </c>
    </row>
    <row customHeight="1" ht="14.699999999999998">
      <c r="R43" s="432"/>
      <c r="S43" s="432"/>
      <c r="T43" s="432"/>
      <c r="U43" s="2329" t="s">
        <v>87</v>
      </c>
      <c r="V43" s="2265" t="s">
        <v>425</v>
      </c>
      <c r="W43" s="357"/>
      <c r="X43" s="2330" t="s">
        <v>426</v>
      </c>
      <c r="Y43" s="2347"/>
      <c r="Z43" s="2347"/>
      <c r="AA43" s="2347"/>
      <c r="AB43" s="2347"/>
      <c r="AC43" s="2331"/>
      <c r="AD43" s="2331"/>
      <c r="AE43" s="2332"/>
      <c r="AF43" s="2333" t="s">
        <v>427</v>
      </c>
      <c r="AG43" s="2330" t="s">
        <v>426</v>
      </c>
      <c r="AH43" s="2347"/>
      <c r="AI43" s="2347"/>
      <c r="AJ43" s="2347"/>
      <c r="AK43" s="2347"/>
      <c r="AL43" s="2331"/>
      <c r="AM43" s="2331"/>
      <c r="AN43" s="2332"/>
      <c r="AO43" s="2333" t="s">
        <v>428</v>
      </c>
      <c r="AP43" s="2336" t="s">
        <v>429</v>
      </c>
      <c r="AQ43" s="2183"/>
      <c r="AW43" s="1211">
        <v>14</v>
      </c>
    </row>
    <row customHeight="1" ht="35.699999999999996">
      <c r="R44" s="432"/>
      <c r="S44" s="432"/>
      <c r="T44" s="432"/>
      <c r="U44" s="2329"/>
      <c r="V44" s="2265"/>
      <c r="W44" s="1087"/>
      <c r="X44" s="2350" t="s">
        <v>452</v>
      </c>
      <c r="Y44" s="2368" t="s">
        <v>453</v>
      </c>
      <c r="Z44" s="2368"/>
      <c r="AA44" s="2368"/>
      <c r="AB44" s="2368"/>
      <c r="AC44" s="2350" t="s">
        <v>433</v>
      </c>
      <c r="AD44" s="2667"/>
      <c r="AE44" s="2370"/>
      <c r="AF44" s="2334"/>
      <c r="AG44" s="2350" t="s">
        <v>452</v>
      </c>
      <c r="AH44" s="2368" t="s">
        <v>453</v>
      </c>
      <c r="AI44" s="2368"/>
      <c r="AJ44" s="2368"/>
      <c r="AK44" s="2368"/>
      <c r="AL44" s="2350" t="s">
        <v>433</v>
      </c>
      <c r="AM44" s="2667"/>
      <c r="AN44" s="2370"/>
      <c r="AO44" s="2334"/>
      <c r="AP44" s="2337"/>
      <c r="AQ44" s="2183"/>
      <c r="AW44" s="1211">
        <v>34</v>
      </c>
    </row>
    <row customHeight="1" ht="14.699999999999998">
      <c r="R45" s="432"/>
      <c r="S45" s="432"/>
      <c r="T45" s="432"/>
      <c r="U45" s="2329"/>
      <c r="V45" s="2265"/>
      <c r="W45" s="1087"/>
      <c r="X45" s="2381"/>
      <c r="Y45" s="2373" t="s">
        <v>454</v>
      </c>
      <c r="Z45" s="2326" t="s">
        <v>455</v>
      </c>
      <c r="AA45" s="2376"/>
      <c r="AB45" s="2327"/>
      <c r="AC45" s="2351"/>
      <c r="AD45" s="2668"/>
      <c r="AE45" s="2372"/>
      <c r="AF45" s="2334"/>
      <c r="AG45" s="2381"/>
      <c r="AH45" s="2373" t="s">
        <v>454</v>
      </c>
      <c r="AI45" s="2326" t="s">
        <v>455</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456</v>
      </c>
      <c r="AA46" s="2326" t="s">
        <v>457</v>
      </c>
      <c r="AB46" s="2327"/>
      <c r="AC46" s="2373" t="s">
        <v>443</v>
      </c>
      <c r="AD46" s="2377" t="s">
        <v>444</v>
      </c>
      <c r="AE46" s="2378"/>
      <c r="AF46" s="2334"/>
      <c r="AG46" s="2381"/>
      <c r="AH46" s="2374"/>
      <c r="AI46" s="2373" t="s">
        <v>456</v>
      </c>
      <c r="AJ46" s="2326" t="s">
        <v>457</v>
      </c>
      <c r="AK46" s="2327"/>
      <c r="AL46" s="2373" t="s">
        <v>443</v>
      </c>
      <c r="AM46" s="2377" t="s">
        <v>444</v>
      </c>
      <c r="AN46" s="2378"/>
      <c r="AO46" s="2334"/>
      <c r="AP46" s="2337"/>
      <c r="AQ46" s="2183"/>
      <c r="AW46" s="1211">
        <v>26</v>
      </c>
    </row>
    <row customHeight="1" ht="65.25">
      <c r="A47" s="1315"/>
      <c r="B47" s="1315" t="s">
        <v>134</v>
      </c>
      <c r="C47" s="1315" t="s">
        <v>135</v>
      </c>
      <c r="D47" s="1315" t="s">
        <v>136</v>
      </c>
      <c r="E47" s="1366" t="s">
        <v>434</v>
      </c>
      <c r="F47" s="1366" t="s">
        <v>435</v>
      </c>
      <c r="G47" s="1366" t="s">
        <v>436</v>
      </c>
      <c r="H47" s="1366" t="s">
        <v>437</v>
      </c>
      <c r="I47" s="1366" t="s">
        <v>438</v>
      </c>
      <c r="J47" s="1366" t="s">
        <v>439</v>
      </c>
      <c r="K47" s="1366" t="s">
        <v>440</v>
      </c>
      <c r="L47" s="1366" t="s">
        <v>458</v>
      </c>
      <c r="M47" s="1366" t="s">
        <v>415</v>
      </c>
      <c r="R47" s="432"/>
      <c r="S47" s="432"/>
      <c r="T47" s="432"/>
      <c r="U47" s="2329"/>
      <c r="V47" s="2265"/>
      <c r="W47" s="358"/>
      <c r="X47" s="2351"/>
      <c r="Y47" s="2375"/>
      <c r="Z47" s="2375"/>
      <c r="AA47" s="1278" t="s">
        <v>459</v>
      </c>
      <c r="AB47" s="1278" t="s">
        <v>460</v>
      </c>
      <c r="AC47" s="2375"/>
      <c r="AD47" s="2379"/>
      <c r="AE47" s="2380"/>
      <c r="AF47" s="2335"/>
      <c r="AG47" s="2351"/>
      <c r="AH47" s="2375"/>
      <c r="AI47" s="2375"/>
      <c r="AJ47" s="1278" t="s">
        <v>459</v>
      </c>
      <c r="AK47" s="1278" t="s">
        <v>460</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107</v>
      </c>
      <c r="V48" s="1311" t="s">
        <v>108</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173</v>
      </c>
      <c r="B50" s="1323" t="s">
        <v>174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395</v>
      </c>
      <c r="AS50" s="556"/>
      <c r="AT50" s="556" t="str">
        <f>IF(V50="","",V50)</f>
        <v>Территория действия тарифа</v>
      </c>
      <c r="AU50" s="556"/>
      <c r="AV50" s="556"/>
      <c r="AW50" s="1211">
        <v>21</v>
      </c>
    </row>
    <row customHeight="1" ht="24">
      <c r="A51" s="1323" t="s">
        <v>173</v>
      </c>
      <c r="B51" s="1323" t="s">
        <v>174</v>
      </c>
      <c r="C51" s="1323" t="s">
        <v>175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397</v>
      </c>
      <c r="AS51" s="556"/>
      <c r="AT51" s="556" t="str">
        <f>IF(V51="","",V51)</f>
        <v>Наименование системы теплоснабжения </v>
      </c>
      <c r="AU51" s="556"/>
      <c r="AV51" s="556"/>
      <c r="AW51" s="1211">
        <v>23</v>
      </c>
    </row>
    <row customHeight="1" ht="22.049999999999997">
      <c r="A52" s="1323" t="s">
        <v>173</v>
      </c>
      <c r="B52" s="1323" t="s">
        <v>174</v>
      </c>
      <c r="C52" s="1323" t="s">
        <v>175</v>
      </c>
      <c r="D52" s="1323" t="s">
        <v>176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399</v>
      </c>
      <c r="AS52" s="556"/>
      <c r="AT52" s="556" t="str">
        <f>IF(V52="","",V52)</f>
        <v>Источник тепловой энергии  </v>
      </c>
      <c r="AU52" s="556"/>
      <c r="AV52" s="556"/>
      <c r="AW52" s="1211">
        <v>21</v>
      </c>
    </row>
    <row s="2849" customFormat="1" customHeight="1" ht="0">
      <c r="A53" s="1431" t="s">
        <v>173</v>
      </c>
      <c r="B53" s="1431" t="s">
        <v>174</v>
      </c>
      <c r="C53" s="1431" t="s">
        <v>175</v>
      </c>
      <c r="D53" s="1431" t="s">
        <v>176</v>
      </c>
      <c r="E53" s="2346"/>
      <c r="F53" s="2346"/>
      <c r="G53" s="2346"/>
      <c r="H53" s="2367"/>
      <c r="I53" s="2183" t="str">
        <f>U52&amp;".1"</f>
        <v>....1</v>
      </c>
      <c r="J53" s="1431"/>
      <c r="K53" s="1431"/>
      <c r="L53" s="1431"/>
      <c r="M53" s="1437" t="s">
        <v>400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173</v>
      </c>
      <c r="B54" s="1323" t="s">
        <v>174</v>
      </c>
      <c r="C54" s="1323" t="s">
        <v>175</v>
      </c>
      <c r="D54" s="1323" t="s">
        <v>176</v>
      </c>
      <c r="E54" s="2346"/>
      <c r="F54" s="2346"/>
      <c r="G54" s="2346"/>
      <c r="H54" s="2367"/>
      <c r="I54" s="2157"/>
      <c r="J54" s="2183" t="str">
        <f>I53&amp;".1"</f>
        <v>....1.1</v>
      </c>
      <c r="K54" s="1323"/>
      <c r="L54" s="1323"/>
      <c r="M54" s="1366" t="s">
        <v>403</v>
      </c>
      <c r="Q54" s="2313"/>
      <c r="R54" s="2313">
        <v>1</v>
      </c>
      <c r="S54" s="574"/>
      <c r="T54" s="413"/>
      <c r="U54" s="1392" t="str">
        <f>$J54</f>
        <v>....1.1</v>
      </c>
      <c r="V54" s="342" t="s">
        <v>404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405</v>
      </c>
      <c r="AS54" s="556"/>
      <c r="AT54" s="556" t="str">
        <f>IF(V54="","",V54)</f>
        <v>Группа потребителей</v>
      </c>
      <c r="AU54" s="556"/>
      <c r="AV54" s="556"/>
      <c r="AW54" s="1211">
        <v>21</v>
      </c>
    </row>
    <row customHeight="1" ht="22.049999999999997">
      <c r="A55" s="1323" t="s">
        <v>173</v>
      </c>
      <c r="B55" s="1323" t="s">
        <v>174</v>
      </c>
      <c r="C55" s="1323" t="s">
        <v>175</v>
      </c>
      <c r="D55" s="1323" t="s">
        <v>176</v>
      </c>
      <c r="E55" s="2346"/>
      <c r="F55" s="2346"/>
      <c r="G55" s="2346"/>
      <c r="H55" s="2367"/>
      <c r="I55" s="2157"/>
      <c r="J55" s="2157"/>
      <c r="K55" s="2183" t="str">
        <f>J54&amp;".1"</f>
        <v>....1.1.1</v>
      </c>
      <c r="L55" s="195"/>
      <c r="M55" s="1366" t="s">
        <v>406</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449</v>
      </c>
      <c r="AR55" s="567">
        <f>STRCHECKDATE(X57:AP57)</f>
      </c>
      <c r="AS55" s="556"/>
      <c r="AT55" s="556" t="str">
        <f>IF(V55="","",V55)</f>
        <v/>
      </c>
      <c r="AU55" s="556"/>
      <c r="AV55" s="556"/>
      <c r="AW55" s="1211">
        <v>21</v>
      </c>
    </row>
    <row customHeight="1" ht="11.549999999999999">
      <c r="A56" s="1323" t="s">
        <v>173</v>
      </c>
      <c r="B56" s="1323" t="s">
        <v>174</v>
      </c>
      <c r="C56" s="1323" t="s">
        <v>175</v>
      </c>
      <c r="D56" s="1323" t="s">
        <v>176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450</v>
      </c>
      <c r="AR56" s="567">
        <f>STRCHECKDATE(X58:AP58)</f>
      </c>
      <c r="AS56" s="556"/>
      <c r="AT56" s="556" t="str">
        <f>IF(V56="","",V56)</f>
        <v/>
      </c>
      <c r="AU56" s="556"/>
      <c r="AV56" s="556"/>
      <c r="AW56" s="1211">
        <v>11</v>
      </c>
    </row>
    <row customHeight="1" ht="0">
      <c r="A57" s="1323" t="s">
        <v>173</v>
      </c>
      <c r="B57" s="1323" t="s">
        <v>174</v>
      </c>
      <c r="C57" s="1323" t="s">
        <v>175</v>
      </c>
      <c r="D57" s="1323" t="s">
        <v>176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173</v>
      </c>
      <c r="B58" s="1323" t="s">
        <v>174</v>
      </c>
      <c r="C58" s="1323" t="s">
        <v>175</v>
      </c>
      <c r="D58" s="1323" t="s">
        <v>176</v>
      </c>
      <c r="E58" s="2346"/>
      <c r="F58" s="2346"/>
      <c r="G58" s="2346"/>
      <c r="H58" s="2367"/>
      <c r="I58" s="2157"/>
      <c r="J58" s="2157"/>
      <c r="K58" s="2183"/>
      <c r="L58" s="1323"/>
      <c r="M58" s="1366"/>
      <c r="Q58" s="2313"/>
      <c r="R58" s="2313"/>
      <c r="S58" s="1387"/>
      <c r="T58" s="412"/>
      <c r="U58" s="1334"/>
      <c r="V58" s="344" t="s">
        <v>451</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173</v>
      </c>
      <c r="B59" s="1323" t="s">
        <v>174</v>
      </c>
      <c r="C59" s="1323" t="s">
        <v>175</v>
      </c>
      <c r="D59" s="1323" t="s">
        <v>176</v>
      </c>
      <c r="E59" s="2346"/>
      <c r="F59" s="2346"/>
      <c r="G59" s="2346"/>
      <c r="H59" s="2367"/>
      <c r="I59" s="2157"/>
      <c r="J59" s="2183"/>
      <c r="K59" s="1323"/>
      <c r="L59" s="1323"/>
      <c r="M59" s="1366"/>
      <c r="Q59" s="2313"/>
      <c r="R59" s="2313"/>
      <c r="S59" s="1387"/>
      <c r="T59" s="412"/>
      <c r="U59" s="1334"/>
      <c r="V59" s="343" t="s">
        <v>408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173</v>
      </c>
      <c r="B60" s="1323" t="s">
        <v>174</v>
      </c>
      <c r="C60" s="1323" t="s">
        <v>175</v>
      </c>
      <c r="D60" s="1323" t="s">
        <v>176</v>
      </c>
      <c r="E60" s="2346"/>
      <c r="F60" s="2346"/>
      <c r="G60" s="2346"/>
      <c r="H60" s="2367"/>
      <c r="I60" s="2183"/>
      <c r="J60" s="1323"/>
      <c r="K60" s="1323"/>
      <c r="L60" s="1323"/>
      <c r="M60" s="1366"/>
      <c r="Q60" s="2313"/>
      <c r="R60" s="1387"/>
      <c r="S60" s="1387"/>
      <c r="T60" s="412"/>
      <c r="U60" s="1334"/>
      <c r="V60" s="421" t="s">
        <v>409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173</v>
      </c>
      <c r="B61" s="1323" t="s">
        <v>174</v>
      </c>
      <c r="C61" s="1323" t="s">
        <v>175</v>
      </c>
      <c r="D61" s="1323" t="s">
        <v>176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173</v>
      </c>
      <c r="B62" s="1431" t="s">
        <v>174</v>
      </c>
      <c r="C62" s="1431" t="s">
        <v>175</v>
      </c>
      <c r="D62" s="1430"/>
      <c r="E62" s="2346"/>
      <c r="F62" s="2346"/>
      <c r="G62" s="2345"/>
      <c r="H62" s="1430"/>
      <c r="I62" s="1430"/>
      <c r="J62" s="1430"/>
      <c r="K62" s="1430"/>
      <c r="L62" s="1430"/>
      <c r="M62" s="1433"/>
      <c r="N62" s="1434"/>
      <c r="O62" s="1434"/>
      <c r="P62" s="407"/>
      <c r="Q62" s="1372"/>
      <c r="R62" s="1373"/>
      <c r="S62" s="1372"/>
      <c r="T62" s="1372"/>
      <c r="U62" s="1378"/>
      <c r="V62" s="1381" t="s">
        <v>411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173</v>
      </c>
      <c r="B63" s="1431" t="s">
        <v>174</v>
      </c>
      <c r="C63" s="1430"/>
      <c r="D63" s="1430"/>
      <c r="E63" s="2346"/>
      <c r="F63" s="2345"/>
      <c r="G63" s="1430"/>
      <c r="H63" s="1430"/>
      <c r="I63" s="1430"/>
      <c r="J63" s="1430"/>
      <c r="K63" s="1430"/>
      <c r="L63" s="1430"/>
      <c r="M63" s="1433"/>
      <c r="N63" s="1435"/>
      <c r="O63" s="1435"/>
      <c r="P63" s="407"/>
      <c r="Q63" s="1372"/>
      <c r="R63" s="1373"/>
      <c r="S63" s="1372"/>
      <c r="T63" s="1372"/>
      <c r="U63" s="1378"/>
      <c r="V63" s="1381" t="s">
        <v>412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173</v>
      </c>
      <c r="B64" s="1431"/>
      <c r="C64" s="1431"/>
      <c r="D64" s="1431"/>
      <c r="E64" s="2345"/>
      <c r="F64" s="1431"/>
      <c r="G64" s="1431"/>
      <c r="H64" s="1431"/>
      <c r="I64" s="1431"/>
      <c r="J64" s="1431"/>
      <c r="K64" s="1431"/>
      <c r="L64" s="1431"/>
      <c r="M64" s="1437"/>
      <c r="N64" s="1435"/>
      <c r="O64" s="1435"/>
      <c r="P64" s="407"/>
      <c r="Q64" s="436"/>
      <c r="R64" s="1400"/>
      <c r="S64" s="436"/>
      <c r="T64" s="436"/>
      <c r="U64" s="1378"/>
      <c r="V64" s="1381" t="s">
        <v>413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54BDB-CB9A-38E5-ABEB-1CFAAADFA13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399</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461</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462</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463</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464</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465</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414</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415</v>
      </c>
      <c r="P23" s="1564"/>
      <c r="Q23" s="1566"/>
      <c r="R23" s="1566"/>
      <c r="Y23" s="1563" t="s">
        <v>417</v>
      </c>
      <c r="AA23" s="1563" t="s">
        <v>418</v>
      </c>
      <c r="AB23" s="1563" t="s">
        <v>466</v>
      </c>
      <c r="AE23" s="1563" t="s">
        <v>467</v>
      </c>
      <c r="AF23" s="1563" t="s">
        <v>466</v>
      </c>
      <c r="AI23" s="1563" t="s">
        <v>468</v>
      </c>
      <c r="AJ23" s="1563" t="s">
        <v>466</v>
      </c>
      <c r="AM23" s="1563" t="s">
        <v>469</v>
      </c>
      <c r="AQ23" s="1563" t="s">
        <v>417</v>
      </c>
      <c r="AS23" s="1563" t="s">
        <v>418</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"Горэлектросеть" ЗАТО г. Островной</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420</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420</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424</v>
      </c>
      <c r="AB37" s="382"/>
      <c r="AC37" s="382"/>
      <c r="AD37" s="382"/>
      <c r="AE37" s="382"/>
      <c r="AF37" s="382"/>
      <c r="AG37" s="382"/>
      <c r="AH37" s="382"/>
      <c r="AI37" s="382"/>
      <c r="AJ37" s="382"/>
      <c r="AK37" s="382"/>
      <c r="AL37" s="382"/>
      <c r="AM37" s="382"/>
      <c r="AN37" s="382"/>
      <c r="AO37" s="382"/>
      <c r="AP37" s="382"/>
      <c r="AQ37" s="382"/>
      <c r="AR37" s="382"/>
      <c r="AS37" s="334" t="s">
        <v>424</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298</v>
      </c>
      <c r="BA39" s="1211">
        <v>14</v>
      </c>
    </row>
    <row customHeight="1" ht="14.699999999999998">
      <c r="Q40" s="347"/>
      <c r="R40" s="432"/>
      <c r="S40" s="2329" t="s">
        <v>87</v>
      </c>
      <c r="T40" s="2265" t="s">
        <v>470</v>
      </c>
      <c r="U40" s="357"/>
      <c r="V40" s="2331"/>
      <c r="W40" s="2331"/>
      <c r="X40" s="2331"/>
      <c r="Y40" s="2331"/>
      <c r="Z40" s="2332"/>
      <c r="AA40" s="2392" t="s">
        <v>427</v>
      </c>
      <c r="AB40" s="2384" t="s">
        <v>471</v>
      </c>
      <c r="AC40" s="2347"/>
      <c r="AD40" s="2347"/>
      <c r="AE40" s="2385"/>
      <c r="AF40" s="2347" t="s">
        <v>472</v>
      </c>
      <c r="AG40" s="2347"/>
      <c r="AH40" s="2347"/>
      <c r="AI40" s="2385"/>
      <c r="AJ40" s="2384" t="s">
        <v>473</v>
      </c>
      <c r="AK40" s="2347"/>
      <c r="AL40" s="2347"/>
      <c r="AM40" s="2385"/>
      <c r="AN40" s="2384" t="s">
        <v>426</v>
      </c>
      <c r="AO40" s="2347"/>
      <c r="AP40" s="2331"/>
      <c r="AQ40" s="2331"/>
      <c r="AR40" s="2332"/>
      <c r="AS40" s="2333" t="s">
        <v>427</v>
      </c>
      <c r="AT40" s="2336" t="s">
        <v>429</v>
      </c>
      <c r="AU40" s="2183"/>
      <c r="BA40" s="1211">
        <v>14</v>
      </c>
    </row>
    <row customHeight="1" ht="35.699999999999996">
      <c r="Q41" s="347"/>
      <c r="R41" s="432"/>
      <c r="S41" s="2329"/>
      <c r="T41" s="2265"/>
      <c r="U41" s="1087"/>
      <c r="V41" s="2183" t="s">
        <v>474</v>
      </c>
      <c r="W41" s="2183"/>
      <c r="X41" s="2350" t="s">
        <v>433</v>
      </c>
      <c r="Y41" s="2369"/>
      <c r="Z41" s="2370"/>
      <c r="AA41" s="2393"/>
      <c r="AB41" s="2386"/>
      <c r="AC41" s="2387"/>
      <c r="AD41" s="2387"/>
      <c r="AE41" s="2388"/>
      <c r="AF41" s="2387"/>
      <c r="AG41" s="2387"/>
      <c r="AH41" s="2387"/>
      <c r="AI41" s="2388"/>
      <c r="AJ41" s="2386"/>
      <c r="AK41" s="2387"/>
      <c r="AL41" s="2387"/>
      <c r="AM41" s="2387"/>
      <c r="AN41" s="2183" t="s">
        <v>474</v>
      </c>
      <c r="AO41" s="2183"/>
      <c r="AP41" s="2369" t="s">
        <v>433</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134</v>
      </c>
      <c r="C43" s="1426" t="s">
        <v>135</v>
      </c>
      <c r="D43" s="1426" t="s">
        <v>136</v>
      </c>
      <c r="E43" s="1420" t="s">
        <v>434</v>
      </c>
      <c r="F43" s="1420" t="s">
        <v>435</v>
      </c>
      <c r="G43" s="1420" t="s">
        <v>436</v>
      </c>
      <c r="H43" s="1420" t="s">
        <v>437</v>
      </c>
      <c r="I43" s="1420" t="s">
        <v>438</v>
      </c>
      <c r="J43" s="1420" t="s">
        <v>439</v>
      </c>
      <c r="K43" s="1420" t="s">
        <v>440</v>
      </c>
      <c r="L43" s="1420" t="s">
        <v>415</v>
      </c>
      <c r="Q43" s="347"/>
      <c r="R43" s="432"/>
      <c r="S43" s="2329"/>
      <c r="T43" s="2265"/>
      <c r="U43" s="358"/>
      <c r="V43" s="1386" t="s">
        <v>475</v>
      </c>
      <c r="W43" s="1386" t="s">
        <v>476</v>
      </c>
      <c r="X43" s="1394" t="s">
        <v>443</v>
      </c>
      <c r="Y43" s="2326" t="s">
        <v>444</v>
      </c>
      <c r="Z43" s="2327"/>
      <c r="AA43" s="2394"/>
      <c r="AB43" s="2389"/>
      <c r="AC43" s="2390"/>
      <c r="AD43" s="2390"/>
      <c r="AE43" s="2391"/>
      <c r="AF43" s="2390"/>
      <c r="AG43" s="2390"/>
      <c r="AH43" s="2390"/>
      <c r="AI43" s="2391"/>
      <c r="AJ43" s="2389"/>
      <c r="AK43" s="2390"/>
      <c r="AL43" s="2390"/>
      <c r="AM43" s="2391"/>
      <c r="AN43" s="1916" t="s">
        <v>475</v>
      </c>
      <c r="AO43" s="1916" t="s">
        <v>476</v>
      </c>
      <c r="AP43" s="1394" t="s">
        <v>443</v>
      </c>
      <c r="AQ43" s="2326" t="s">
        <v>444</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107</v>
      </c>
      <c r="T44" s="1311" t="s">
        <v>108</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197</v>
      </c>
      <c r="B46" s="1419" t="s">
        <v>198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395</v>
      </c>
      <c r="AW46" s="556"/>
      <c r="AX46" s="556" t="str">
        <f>IF(T46="","",T46)</f>
        <v>Территория действия тарифа</v>
      </c>
      <c r="AY46" s="556"/>
      <c r="AZ46" s="556"/>
      <c r="BA46" s="1211">
        <v>21</v>
      </c>
    </row>
    <row customHeight="1" ht="24">
      <c r="A47" s="1419" t="s">
        <v>197</v>
      </c>
      <c r="B47" s="1419" t="s">
        <v>198</v>
      </c>
      <c r="C47" s="1419" t="s">
        <v>199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397</v>
      </c>
      <c r="AW47" s="556"/>
      <c r="AX47" s="556" t="str">
        <f>IF(T47="","",T47)</f>
        <v>Наименование системы теплоснабжения </v>
      </c>
      <c r="AY47" s="556"/>
      <c r="AZ47" s="556"/>
      <c r="BA47" s="1211">
        <v>23</v>
      </c>
    </row>
    <row customHeight="1" ht="21">
      <c r="A48" s="1419" t="s">
        <v>197</v>
      </c>
      <c r="B48" s="1419" t="s">
        <v>198</v>
      </c>
      <c r="C48" s="1419" t="s">
        <v>199</v>
      </c>
      <c r="D48" s="1419" t="s">
        <v>200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399</v>
      </c>
      <c r="AW48" s="556"/>
      <c r="AX48" s="556" t="str">
        <f>IF(T48="","",T48)</f>
        <v>Источник тепловой энергии  </v>
      </c>
      <c r="AY48" s="556"/>
      <c r="AZ48" s="556"/>
      <c r="BA48" s="1211">
        <v>20</v>
      </c>
    </row>
    <row s="2849" customFormat="1" customHeight="1" ht="1.05">
      <c r="A49" s="1399" t="s">
        <v>197</v>
      </c>
      <c r="B49" s="1399" t="s">
        <v>198</v>
      </c>
      <c r="C49" s="1399" t="s">
        <v>199</v>
      </c>
      <c r="D49" s="1399" t="s">
        <v>200</v>
      </c>
      <c r="E49" s="2315"/>
      <c r="F49" s="2315"/>
      <c r="G49" s="2315"/>
      <c r="H49" s="2315"/>
      <c r="I49" s="2312" t="str">
        <f>S48&amp;".1"</f>
        <v>....1</v>
      </c>
      <c r="J49" s="1399"/>
      <c r="K49" s="1399"/>
      <c r="L49" s="1402" t="s">
        <v>400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197</v>
      </c>
      <c r="B50" s="1399" t="s">
        <v>198</v>
      </c>
      <c r="C50" s="1399" t="s">
        <v>199</v>
      </c>
      <c r="D50" s="1399" t="s">
        <v>200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197</v>
      </c>
      <c r="B51" s="1419" t="s">
        <v>198</v>
      </c>
      <c r="C51" s="1419" t="s">
        <v>199</v>
      </c>
      <c r="D51" s="1419" t="s">
        <v>200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477</v>
      </c>
      <c r="AV51" s="567">
        <f>STRCHECKDATE(V54:AT54)</f>
      </c>
      <c r="AW51" s="556"/>
      <c r="AX51" s="556" t="str">
        <f>IF(T51="","",T51)</f>
        <v/>
      </c>
      <c r="AY51" s="556"/>
      <c r="AZ51" s="556"/>
      <c r="BA51" s="1211">
        <v>21</v>
      </c>
    </row>
    <row customHeight="1" ht="11.549999999999999">
      <c r="A52" s="1419" t="s">
        <v>197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462</v>
      </c>
      <c r="AN52" s="1449"/>
      <c r="AO52" s="1552"/>
      <c r="AP52" s="1449"/>
      <c r="AQ52" s="1449"/>
      <c r="AR52" s="1449"/>
      <c r="AS52" s="1449"/>
      <c r="AT52" s="1446"/>
      <c r="AU52" s="2310"/>
      <c r="AW52" s="556"/>
      <c r="AX52" s="556"/>
      <c r="AY52" s="556"/>
      <c r="AZ52" s="556"/>
      <c r="BA52" s="1211">
        <v>11</v>
      </c>
    </row>
    <row customHeight="1" ht="11.549999999999999">
      <c r="A53" s="1419" t="s">
        <v>197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463</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197</v>
      </c>
      <c r="B54" s="1419" t="s">
        <v>198</v>
      </c>
      <c r="C54" s="1419" t="s">
        <v>199</v>
      </c>
      <c r="D54" s="1419" t="s">
        <v>200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464</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197</v>
      </c>
      <c r="B55" s="1419" t="s">
        <v>198</v>
      </c>
      <c r="C55" s="1419" t="s">
        <v>199</v>
      </c>
      <c r="D55" s="1419" t="s">
        <v>200</v>
      </c>
      <c r="E55" s="2315"/>
      <c r="F55" s="2315"/>
      <c r="G55" s="2315"/>
      <c r="H55" s="2315"/>
      <c r="I55" s="2342"/>
      <c r="J55" s="2312"/>
      <c r="K55" s="1419"/>
      <c r="L55" s="1420"/>
      <c r="P55" s="2313"/>
      <c r="Q55" s="2313"/>
      <c r="R55" s="412"/>
      <c r="S55" s="1334"/>
      <c r="T55" s="343" t="s">
        <v>465</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197</v>
      </c>
      <c r="B56" s="1399" t="s">
        <v>198</v>
      </c>
      <c r="C56" s="1399" t="s">
        <v>199</v>
      </c>
      <c r="D56" s="1399" t="s">
        <v>200</v>
      </c>
      <c r="E56" s="2315"/>
      <c r="F56" s="2315"/>
      <c r="G56" s="2315"/>
      <c r="H56" s="2315"/>
      <c r="I56" s="2312"/>
      <c r="J56" s="1399"/>
      <c r="K56" s="1399"/>
      <c r="L56" s="1402"/>
      <c r="M56" s="566"/>
      <c r="N56" s="566"/>
      <c r="O56" s="566"/>
      <c r="P56" s="2313"/>
      <c r="Q56" s="1387"/>
      <c r="R56" s="412"/>
      <c r="S56" s="1442"/>
      <c r="T56" s="1443" t="s">
        <v>409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197</v>
      </c>
      <c r="B57" s="1399" t="s">
        <v>198</v>
      </c>
      <c r="C57" s="1399" t="s">
        <v>199</v>
      </c>
      <c r="D57" s="1399" t="s">
        <v>200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197</v>
      </c>
      <c r="B58" s="1399" t="s">
        <v>198</v>
      </c>
      <c r="C58" s="1399" t="s">
        <v>199</v>
      </c>
      <c r="D58" s="1370"/>
      <c r="E58" s="2315"/>
      <c r="F58" s="2315"/>
      <c r="G58" s="2314"/>
      <c r="H58" s="1370"/>
      <c r="I58" s="1370"/>
      <c r="J58" s="1370"/>
      <c r="K58" s="1370"/>
      <c r="L58" s="1395"/>
      <c r="M58" s="1371"/>
      <c r="N58" s="1371"/>
      <c r="P58" s="1372"/>
      <c r="Q58" s="1373"/>
      <c r="R58" s="1372"/>
      <c r="S58" s="1378"/>
      <c r="T58" s="1381" t="s">
        <v>411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197</v>
      </c>
      <c r="B59" s="1399" t="s">
        <v>198</v>
      </c>
      <c r="C59" s="1370"/>
      <c r="D59" s="1370"/>
      <c r="E59" s="2315"/>
      <c r="F59" s="2314"/>
      <c r="G59" s="1370"/>
      <c r="H59" s="1370"/>
      <c r="I59" s="1370"/>
      <c r="J59" s="1370"/>
      <c r="K59" s="1370"/>
      <c r="L59" s="1395"/>
      <c r="M59" s="1377"/>
      <c r="N59" s="1377"/>
      <c r="P59" s="1372"/>
      <c r="Q59" s="1373"/>
      <c r="R59" s="1372"/>
      <c r="S59" s="1378"/>
      <c r="T59" s="1381" t="s">
        <v>412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197</v>
      </c>
      <c r="B60" s="1399"/>
      <c r="C60" s="1399"/>
      <c r="D60" s="1399"/>
      <c r="E60" s="2315"/>
      <c r="F60" s="1399"/>
      <c r="G60" s="1399"/>
      <c r="H60" s="1399"/>
      <c r="I60" s="1399"/>
      <c r="J60" s="1399"/>
      <c r="K60" s="1399"/>
      <c r="L60" s="1402"/>
      <c r="M60" s="1377"/>
      <c r="N60" s="1377"/>
      <c r="O60" s="574"/>
      <c r="P60" s="436"/>
      <c r="Q60" s="1400"/>
      <c r="R60" s="436"/>
      <c r="S60" s="1378"/>
      <c r="T60" s="1381" t="s">
        <v>413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197</v>
      </c>
      <c r="B61" s="1399"/>
      <c r="C61" s="1399"/>
      <c r="D61" s="1399"/>
      <c r="E61" s="2314"/>
      <c r="F61" s="1399"/>
      <c r="G61" s="1399"/>
      <c r="H61" s="1399"/>
      <c r="I61" s="1399"/>
      <c r="J61" s="1399"/>
      <c r="K61" s="1399"/>
      <c r="L61" s="1402"/>
      <c r="M61" s="1377"/>
      <c r="N61" s="1377"/>
      <c r="O61" s="574"/>
      <c r="P61" s="436"/>
      <c r="Q61" s="1400"/>
      <c r="R61" s="436"/>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9F6AD-26CA-C584-83D1-7FA7C98B58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481">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408" t="s">
        <v>486</v>
      </c>
      <c r="W38" s="2318" t="s">
        <v>432</v>
      </c>
      <c r="X38" s="2319"/>
      <c r="Y38" s="2318" t="s">
        <v>433</v>
      </c>
      <c r="Z38" s="2325"/>
      <c r="AA38" s="2319"/>
      <c r="AB38" s="2334"/>
      <c r="AC38" s="1408" t="s">
        <v>486</v>
      </c>
      <c r="AD38" s="2318" t="s">
        <v>432</v>
      </c>
      <c r="AE38" s="2319"/>
      <c r="AF38" s="2318" t="s">
        <v>433</v>
      </c>
      <c r="AG38" s="2325"/>
      <c r="AH38" s="2319"/>
      <c r="AI38" s="2334"/>
      <c r="AJ38" s="2337"/>
      <c r="AK38" s="2183"/>
      <c r="AQ38" s="1211">
        <v>34</v>
      </c>
    </row>
    <row customHeight="1" ht="35.699999999999996">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408" t="s">
        <v>489</v>
      </c>
      <c r="W39" s="1278" t="s">
        <v>490</v>
      </c>
      <c r="X39" s="1278" t="s">
        <v>491</v>
      </c>
      <c r="Y39" s="1413" t="s">
        <v>443</v>
      </c>
      <c r="Z39" s="2326" t="s">
        <v>444</v>
      </c>
      <c r="AA39" s="2327"/>
      <c r="AB39" s="2335"/>
      <c r="AC39" s="1408" t="s">
        <v>489</v>
      </c>
      <c r="AD39" s="1278" t="s">
        <v>490</v>
      </c>
      <c r="AE39" s="1278" t="s">
        <v>491</v>
      </c>
      <c r="AF39" s="1413" t="s">
        <v>443</v>
      </c>
      <c r="AG39" s="2326" t="s">
        <v>444</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223</v>
      </c>
      <c r="B42" s="1419" t="s">
        <v>224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223</v>
      </c>
      <c r="B43" s="1419" t="s">
        <v>224</v>
      </c>
      <c r="C43" s="1419" t="s">
        <v>225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479</v>
      </c>
      <c r="AM43" s="556"/>
      <c r="AN43" s="556" t="str">
        <f>IF(T43="","",T43)</f>
        <v>Наименование централизованной системы холодного водоснабжения</v>
      </c>
      <c r="AO43" s="556"/>
      <c r="AP43" s="556"/>
      <c r="AQ43" s="1211">
        <v>23</v>
      </c>
    </row>
    <row customHeight="1" ht="24">
      <c r="A44" s="1419" t="s">
        <v>223</v>
      </c>
      <c r="B44" s="1419" t="s">
        <v>224</v>
      </c>
      <c r="C44" s="1419" t="s">
        <v>225</v>
      </c>
      <c r="D44" s="1419" t="s">
        <v>492</v>
      </c>
      <c r="E44" s="2315"/>
      <c r="F44" s="2315"/>
      <c r="G44" s="2315"/>
      <c r="H44" s="2315"/>
      <c r="I44" s="2312" t="str">
        <f>S43&amp;".1"</f>
        <v>...1</v>
      </c>
      <c r="J44" s="1419"/>
      <c r="K44" s="1419"/>
      <c r="L44" s="1420"/>
      <c r="P44" s="2313">
        <v>1</v>
      </c>
      <c r="Q44" s="1410"/>
      <c r="R44" s="412"/>
      <c r="S44" s="1414"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223</v>
      </c>
      <c r="B45" s="1419" t="s">
        <v>224</v>
      </c>
      <c r="C45" s="1419" t="s">
        <v>225</v>
      </c>
      <c r="D45" s="1419" t="s">
        <v>492</v>
      </c>
      <c r="E45" s="2315"/>
      <c r="F45" s="2315"/>
      <c r="G45" s="2315"/>
      <c r="H45" s="2315"/>
      <c r="I45" s="2342"/>
      <c r="J45" s="2312" t="str">
        <f>I44&amp;".1"</f>
        <v>...1.1</v>
      </c>
      <c r="K45" s="1419"/>
      <c r="L45" s="1420" t="s">
        <v>403</v>
      </c>
      <c r="P45" s="2313"/>
      <c r="Q45" s="2313">
        <v>1</v>
      </c>
      <c r="R45" s="413"/>
      <c r="S45" s="1414"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223</v>
      </c>
      <c r="B46" s="1419" t="s">
        <v>224</v>
      </c>
      <c r="C46" s="1419" t="s">
        <v>225</v>
      </c>
      <c r="D46" s="1419" t="s">
        <v>492</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223</v>
      </c>
      <c r="B47" s="1419" t="s">
        <v>224</v>
      </c>
      <c r="C47" s="1419" t="s">
        <v>225</v>
      </c>
      <c r="D47" s="1419" t="s">
        <v>492</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223</v>
      </c>
      <c r="B48" s="1419" t="s">
        <v>224</v>
      </c>
      <c r="C48" s="1419" t="s">
        <v>225</v>
      </c>
      <c r="D48" s="1419" t="s">
        <v>492</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223</v>
      </c>
      <c r="B49" s="1419" t="s">
        <v>224</v>
      </c>
      <c r="C49" s="1419" t="s">
        <v>225</v>
      </c>
      <c r="D49" s="1419" t="s">
        <v>492</v>
      </c>
      <c r="E49" s="2315"/>
      <c r="F49" s="2315"/>
      <c r="G49" s="2315"/>
      <c r="H49" s="2315"/>
      <c r="I49" s="2312"/>
      <c r="J49" s="1419"/>
      <c r="K49" s="1419"/>
      <c r="L49" s="1420"/>
      <c r="P49" s="2313"/>
      <c r="Q49" s="1410"/>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223</v>
      </c>
      <c r="B50" s="1419" t="s">
        <v>224</v>
      </c>
      <c r="C50" s="1419" t="s">
        <v>225</v>
      </c>
      <c r="D50" s="1419" t="s">
        <v>492</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223</v>
      </c>
      <c r="B51" s="1399" t="s">
        <v>224</v>
      </c>
      <c r="C51" s="1370"/>
      <c r="D51" s="1370"/>
      <c r="E51" s="2315"/>
      <c r="F51" s="2314"/>
      <c r="G51" s="1370"/>
      <c r="H51" s="1370"/>
      <c r="I51" s="1370"/>
      <c r="J51" s="1370"/>
      <c r="K51" s="1370"/>
      <c r="L51" s="1482"/>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223</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F68CC-128E-7979-C583-D6E7351849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513">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508" t="s">
        <v>486</v>
      </c>
      <c r="W38" s="2318" t="s">
        <v>432</v>
      </c>
      <c r="X38" s="2319"/>
      <c r="Y38" s="2318" t="s">
        <v>433</v>
      </c>
      <c r="Z38" s="2325"/>
      <c r="AA38" s="2319"/>
      <c r="AB38" s="2334"/>
      <c r="AC38" s="1508" t="s">
        <v>486</v>
      </c>
      <c r="AD38" s="2318" t="s">
        <v>432</v>
      </c>
      <c r="AE38" s="2319"/>
      <c r="AF38" s="2318" t="s">
        <v>433</v>
      </c>
      <c r="AG38" s="2325"/>
      <c r="AH38" s="2319"/>
      <c r="AI38" s="2334"/>
      <c r="AJ38" s="2337"/>
      <c r="AK38" s="2183"/>
      <c r="AQ38" s="1211">
        <v>34</v>
      </c>
    </row>
    <row customHeight="1" ht="35.699999999999996">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508" t="s">
        <v>489</v>
      </c>
      <c r="W39" s="1278" t="s">
        <v>490</v>
      </c>
      <c r="X39" s="1278" t="s">
        <v>491</v>
      </c>
      <c r="Y39" s="1511" t="s">
        <v>443</v>
      </c>
      <c r="Z39" s="2326" t="s">
        <v>444</v>
      </c>
      <c r="AA39" s="2327"/>
      <c r="AB39" s="2335"/>
      <c r="AC39" s="1508" t="s">
        <v>489</v>
      </c>
      <c r="AD39" s="1278" t="s">
        <v>490</v>
      </c>
      <c r="AE39" s="1278" t="s">
        <v>491</v>
      </c>
      <c r="AF39" s="1511" t="s">
        <v>443</v>
      </c>
      <c r="AG39" s="2326" t="s">
        <v>444</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479</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493</v>
      </c>
      <c r="E44" s="2315"/>
      <c r="F44" s="2315"/>
      <c r="G44" s="2315"/>
      <c r="H44" s="2315"/>
      <c r="I44" s="2312" t="str">
        <f>S43&amp;".1"</f>
        <v>...1</v>
      </c>
      <c r="J44" s="1419"/>
      <c r="K44" s="1419"/>
      <c r="L44" s="1420"/>
      <c r="P44" s="2313">
        <v>1</v>
      </c>
      <c r="Q44" s="1506"/>
      <c r="R44" s="412"/>
      <c r="S44" s="1513"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493</v>
      </c>
      <c r="E45" s="2315"/>
      <c r="F45" s="2315"/>
      <c r="G45" s="2315"/>
      <c r="H45" s="2315"/>
      <c r="I45" s="2342"/>
      <c r="J45" s="2312" t="str">
        <f>I44&amp;".1"</f>
        <v>...1.1</v>
      </c>
      <c r="K45" s="1419"/>
      <c r="L45" s="1420" t="s">
        <v>403</v>
      </c>
      <c r="P45" s="2313"/>
      <c r="Q45" s="2313">
        <v>1</v>
      </c>
      <c r="R45" s="413"/>
      <c r="S45" s="1513"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228</v>
      </c>
      <c r="B46" s="1419" t="s">
        <v>229</v>
      </c>
      <c r="C46" s="1419" t="s">
        <v>230</v>
      </c>
      <c r="D46" s="1419" t="s">
        <v>493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493</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493</v>
      </c>
      <c r="E49" s="2315"/>
      <c r="F49" s="2315"/>
      <c r="G49" s="2315"/>
      <c r="H49" s="2315"/>
      <c r="I49" s="2312"/>
      <c r="J49" s="1419"/>
      <c r="K49" s="1419"/>
      <c r="L49" s="1420"/>
      <c r="P49" s="2313"/>
      <c r="Q49" s="1506"/>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493</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228</v>
      </c>
      <c r="B51" s="1399" t="s">
        <v>229</v>
      </c>
      <c r="C51" s="1370"/>
      <c r="D51" s="1370"/>
      <c r="E51" s="2315"/>
      <c r="F51" s="2314"/>
      <c r="G51" s="1370"/>
      <c r="H51" s="1370"/>
      <c r="I51" s="1370"/>
      <c r="J51" s="1370"/>
      <c r="K51" s="1370"/>
      <c r="L51" s="1514"/>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A64F7-E6B2-4B83-1BD9-0F40B3D78B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513">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508" t="s">
        <v>486</v>
      </c>
      <c r="W38" s="2318" t="s">
        <v>432</v>
      </c>
      <c r="X38" s="2319"/>
      <c r="Y38" s="2318" t="s">
        <v>433</v>
      </c>
      <c r="Z38" s="2325"/>
      <c r="AA38" s="2319"/>
      <c r="AB38" s="2334"/>
      <c r="AC38" s="1508" t="s">
        <v>486</v>
      </c>
      <c r="AD38" s="2318" t="s">
        <v>432</v>
      </c>
      <c r="AE38" s="2319"/>
      <c r="AF38" s="2318" t="s">
        <v>433</v>
      </c>
      <c r="AG38" s="2325"/>
      <c r="AH38" s="2319"/>
      <c r="AI38" s="2334"/>
      <c r="AJ38" s="2337"/>
      <c r="AK38" s="2183"/>
      <c r="AQ38" s="1211">
        <v>34</v>
      </c>
    </row>
    <row customHeight="1" ht="35.699999999999996">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508" t="s">
        <v>489</v>
      </c>
      <c r="W39" s="1278" t="s">
        <v>490</v>
      </c>
      <c r="X39" s="1278" t="s">
        <v>491</v>
      </c>
      <c r="Y39" s="1511" t="s">
        <v>443</v>
      </c>
      <c r="Z39" s="2326" t="s">
        <v>444</v>
      </c>
      <c r="AA39" s="2327"/>
      <c r="AB39" s="2335"/>
      <c r="AC39" s="1508" t="s">
        <v>489</v>
      </c>
      <c r="AD39" s="1278" t="s">
        <v>490</v>
      </c>
      <c r="AE39" s="1278" t="s">
        <v>491</v>
      </c>
      <c r="AF39" s="1511" t="s">
        <v>443</v>
      </c>
      <c r="AG39" s="2326" t="s">
        <v>444</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479</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494</v>
      </c>
      <c r="E44" s="2315"/>
      <c r="F44" s="2315"/>
      <c r="G44" s="2315"/>
      <c r="H44" s="2315"/>
      <c r="I44" s="2312" t="str">
        <f>S43&amp;".1"</f>
        <v>...1</v>
      </c>
      <c r="J44" s="1419"/>
      <c r="K44" s="1419"/>
      <c r="L44" s="1420"/>
      <c r="P44" s="2313">
        <v>1</v>
      </c>
      <c r="Q44" s="1506"/>
      <c r="R44" s="412"/>
      <c r="S44" s="1513"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494</v>
      </c>
      <c r="E45" s="2315"/>
      <c r="F45" s="2315"/>
      <c r="G45" s="2315"/>
      <c r="H45" s="2315"/>
      <c r="I45" s="2342"/>
      <c r="J45" s="2312" t="str">
        <f>I44&amp;".1"</f>
        <v>...1.1</v>
      </c>
      <c r="K45" s="1419"/>
      <c r="L45" s="1420" t="s">
        <v>403</v>
      </c>
      <c r="P45" s="2313"/>
      <c r="Q45" s="2313">
        <v>1</v>
      </c>
      <c r="R45" s="413"/>
      <c r="S45" s="1513"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233</v>
      </c>
      <c r="B46" s="1419" t="s">
        <v>234</v>
      </c>
      <c r="C46" s="1419" t="s">
        <v>235</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494</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494</v>
      </c>
      <c r="E49" s="2315"/>
      <c r="F49" s="2315"/>
      <c r="G49" s="2315"/>
      <c r="H49" s="2315"/>
      <c r="I49" s="2312"/>
      <c r="J49" s="1419"/>
      <c r="K49" s="1419"/>
      <c r="L49" s="1420"/>
      <c r="P49" s="2313"/>
      <c r="Q49" s="1506"/>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494</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F6F1F-94ED-1DF2-1C6A-72E93C382E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513">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508" t="s">
        <v>486</v>
      </c>
      <c r="W38" s="2318" t="s">
        <v>432</v>
      </c>
      <c r="X38" s="2319"/>
      <c r="Y38" s="2318" t="s">
        <v>433</v>
      </c>
      <c r="Z38" s="2325"/>
      <c r="AA38" s="2319"/>
      <c r="AB38" s="2334"/>
      <c r="AC38" s="1508" t="s">
        <v>486</v>
      </c>
      <c r="AD38" s="2318" t="s">
        <v>432</v>
      </c>
      <c r="AE38" s="2319"/>
      <c r="AF38" s="2318" t="s">
        <v>433</v>
      </c>
      <c r="AG38" s="2325"/>
      <c r="AH38" s="2319"/>
      <c r="AI38" s="2334"/>
      <c r="AJ38" s="2337"/>
      <c r="AK38" s="2183"/>
      <c r="AQ38" s="1211">
        <v>34</v>
      </c>
    </row>
    <row customHeight="1" ht="35.699999999999996">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508" t="s">
        <v>489</v>
      </c>
      <c r="W39" s="1278" t="s">
        <v>490</v>
      </c>
      <c r="X39" s="1278" t="s">
        <v>491</v>
      </c>
      <c r="Y39" s="1511" t="s">
        <v>443</v>
      </c>
      <c r="Z39" s="2326" t="s">
        <v>444</v>
      </c>
      <c r="AA39" s="2327"/>
      <c r="AB39" s="2335"/>
      <c r="AC39" s="1508" t="s">
        <v>489</v>
      </c>
      <c r="AD39" s="1278" t="s">
        <v>490</v>
      </c>
      <c r="AE39" s="1278" t="s">
        <v>491</v>
      </c>
      <c r="AF39" s="1511" t="s">
        <v>443</v>
      </c>
      <c r="AG39" s="2326" t="s">
        <v>444</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479</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495</v>
      </c>
      <c r="E44" s="2315"/>
      <c r="F44" s="2315"/>
      <c r="G44" s="2315"/>
      <c r="H44" s="2315"/>
      <c r="I44" s="2312" t="str">
        <f>S43&amp;".1"</f>
        <v>...1</v>
      </c>
      <c r="J44" s="1419"/>
      <c r="K44" s="1419"/>
      <c r="L44" s="1420"/>
      <c r="P44" s="2313">
        <v>1</v>
      </c>
      <c r="Q44" s="1506"/>
      <c r="R44" s="412"/>
      <c r="S44" s="1513"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495</v>
      </c>
      <c r="E45" s="2315"/>
      <c r="F45" s="2315"/>
      <c r="G45" s="2315"/>
      <c r="H45" s="2315"/>
      <c r="I45" s="2342"/>
      <c r="J45" s="2312" t="str">
        <f>I44&amp;".1"</f>
        <v>...1.1</v>
      </c>
      <c r="K45" s="1419"/>
      <c r="L45" s="1420" t="s">
        <v>403</v>
      </c>
      <c r="P45" s="2313"/>
      <c r="Q45" s="2313">
        <v>1</v>
      </c>
      <c r="R45" s="413"/>
      <c r="S45" s="1513"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238</v>
      </c>
      <c r="B46" s="1419" t="s">
        <v>239</v>
      </c>
      <c r="C46" s="1419" t="s">
        <v>240</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495</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495</v>
      </c>
      <c r="E49" s="2315"/>
      <c r="F49" s="2315"/>
      <c r="G49" s="2315"/>
      <c r="H49" s="2315"/>
      <c r="I49" s="2312"/>
      <c r="J49" s="1419"/>
      <c r="K49" s="1419"/>
      <c r="L49" s="1420"/>
      <c r="P49" s="2313"/>
      <c r="Q49" s="1506"/>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495</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4F8CB-70E3-B70D-781C-35953FBA4FE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399</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461</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465</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414</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415</v>
      </c>
      <c r="P20" s="1564"/>
      <c r="Q20" s="1566"/>
      <c r="R20" s="1566"/>
      <c r="Y20" s="1563" t="s">
        <v>417</v>
      </c>
      <c r="AA20" s="1563" t="s">
        <v>418</v>
      </c>
      <c r="AC20" s="1563" t="s">
        <v>467</v>
      </c>
      <c r="AG20" s="1563" t="s">
        <v>417</v>
      </c>
      <c r="AI20" s="1563" t="s">
        <v>418</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420</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421</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420</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421</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424</v>
      </c>
      <c r="AB34" s="1698"/>
      <c r="AC34" s="1691"/>
      <c r="AD34" s="1691"/>
      <c r="AE34" s="1691"/>
      <c r="AF34" s="1691"/>
      <c r="AG34" s="1691"/>
      <c r="AH34" s="1691"/>
      <c r="AI34" s="1698" t="s">
        <v>424</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297</v>
      </c>
      <c r="T36" s="2183"/>
      <c r="U36" s="2183"/>
      <c r="V36" s="2183"/>
      <c r="W36" s="2183"/>
      <c r="X36" s="2183"/>
      <c r="Y36" s="2183"/>
      <c r="Z36" s="2183"/>
      <c r="AA36" s="2231"/>
      <c r="AB36" s="2231"/>
      <c r="AC36" s="2231"/>
      <c r="AD36" s="2183"/>
      <c r="AE36" s="2183"/>
      <c r="AF36" s="2183"/>
      <c r="AG36" s="2183"/>
      <c r="AH36" s="2183"/>
      <c r="AI36" s="2183"/>
      <c r="AJ36" s="2183"/>
      <c r="AK36" s="2183" t="s">
        <v>298</v>
      </c>
      <c r="AQ36" s="1687">
        <v>14</v>
      </c>
    </row>
    <row customHeight="1" ht="14.699999999999998">
      <c r="Q37" s="347"/>
      <c r="R37" s="432"/>
      <c r="S37" s="2329" t="s">
        <v>87</v>
      </c>
      <c r="T37" s="2265" t="s">
        <v>496</v>
      </c>
      <c r="U37" s="393"/>
      <c r="V37" s="2331"/>
      <c r="W37" s="2331"/>
      <c r="X37" s="2331"/>
      <c r="Y37" s="2331"/>
      <c r="Z37" s="2331"/>
      <c r="AA37" s="2265" t="s">
        <v>427</v>
      </c>
      <c r="AB37" s="2264" t="s">
        <v>497</v>
      </c>
      <c r="AC37" s="2264" t="s">
        <v>471</v>
      </c>
      <c r="AD37" s="2347" t="s">
        <v>426</v>
      </c>
      <c r="AE37" s="2347"/>
      <c r="AF37" s="2331"/>
      <c r="AG37" s="2331"/>
      <c r="AH37" s="2332"/>
      <c r="AI37" s="2333" t="s">
        <v>427</v>
      </c>
      <c r="AJ37" s="2336" t="s">
        <v>429</v>
      </c>
      <c r="AK37" s="2183"/>
      <c r="AQ37" s="1687">
        <v>14</v>
      </c>
    </row>
    <row customHeight="1" ht="35.699999999999996">
      <c r="Q38" s="347"/>
      <c r="R38" s="432"/>
      <c r="S38" s="2329"/>
      <c r="T38" s="2265"/>
      <c r="U38" s="1087"/>
      <c r="V38" s="2159" t="s">
        <v>474</v>
      </c>
      <c r="W38" s="2183"/>
      <c r="X38" s="2350" t="s">
        <v>433</v>
      </c>
      <c r="Y38" s="2369"/>
      <c r="Z38" s="2369"/>
      <c r="AA38" s="2265"/>
      <c r="AB38" s="2264"/>
      <c r="AC38" s="2264"/>
      <c r="AD38" s="2159" t="s">
        <v>474</v>
      </c>
      <c r="AE38" s="2183"/>
      <c r="AF38" s="2369" t="s">
        <v>433</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134</v>
      </c>
      <c r="C40" s="1322" t="s">
        <v>135</v>
      </c>
      <c r="D40" s="1322" t="s">
        <v>136</v>
      </c>
      <c r="E40" s="1366" t="s">
        <v>434</v>
      </c>
      <c r="F40" s="1366" t="s">
        <v>435</v>
      </c>
      <c r="G40" s="1366" t="s">
        <v>436</v>
      </c>
      <c r="H40" s="1366" t="s">
        <v>437</v>
      </c>
      <c r="I40" s="1366" t="s">
        <v>438</v>
      </c>
      <c r="J40" s="1366" t="s">
        <v>439</v>
      </c>
      <c r="K40" s="1366" t="s">
        <v>440</v>
      </c>
      <c r="L40" s="1366" t="s">
        <v>415</v>
      </c>
      <c r="Q40" s="347"/>
      <c r="R40" s="432"/>
      <c r="S40" s="2329"/>
      <c r="T40" s="2265"/>
      <c r="U40" s="358"/>
      <c r="V40" s="2006" t="s">
        <v>475</v>
      </c>
      <c r="W40" s="2006" t="s">
        <v>476</v>
      </c>
      <c r="X40" s="1994" t="s">
        <v>443</v>
      </c>
      <c r="Y40" s="2326" t="s">
        <v>444</v>
      </c>
      <c r="Z40" s="2376"/>
      <c r="AA40" s="2265"/>
      <c r="AB40" s="2264"/>
      <c r="AC40" s="2264"/>
      <c r="AD40" s="2024" t="s">
        <v>475</v>
      </c>
      <c r="AE40" s="2015" t="s">
        <v>476</v>
      </c>
      <c r="AF40" s="1994" t="s">
        <v>443</v>
      </c>
      <c r="AG40" s="2326" t="s">
        <v>444</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107</v>
      </c>
      <c r="T41" s="1311" t="s">
        <v>108</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203</v>
      </c>
      <c r="B43" s="1323" t="s">
        <v>204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395</v>
      </c>
      <c r="AM43" s="1680"/>
      <c r="AN43" s="1680" t="str">
        <f>IF(T43="","",T43)</f>
        <v>Территория действия тарифа</v>
      </c>
      <c r="AO43" s="1680"/>
      <c r="AP43" s="1680"/>
      <c r="AQ43" s="1687">
        <v>21</v>
      </c>
    </row>
    <row customHeight="1" ht="24">
      <c r="A44" s="1323" t="s">
        <v>203</v>
      </c>
      <c r="B44" s="1323" t="s">
        <v>204</v>
      </c>
      <c r="C44" s="1323" t="s">
        <v>205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397</v>
      </c>
      <c r="AM44" s="1680"/>
      <c r="AN44" s="1680" t="str">
        <f>IF(T44="","",T44)</f>
        <v>Наименование системы теплоснабжения </v>
      </c>
      <c r="AO44" s="1680"/>
      <c r="AP44" s="1680"/>
      <c r="AQ44" s="1687">
        <v>23</v>
      </c>
    </row>
    <row customHeight="1" ht="22.049999999999997">
      <c r="A45" s="1323" t="s">
        <v>203</v>
      </c>
      <c r="B45" s="1323" t="s">
        <v>204</v>
      </c>
      <c r="C45" s="1323" t="s">
        <v>205</v>
      </c>
      <c r="D45" s="1323" t="s">
        <v>206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399</v>
      </c>
      <c r="AM45" s="1680"/>
      <c r="AN45" s="1680" t="str">
        <f>IF(T45="","",T45)</f>
        <v>Источник тепловой энергии  </v>
      </c>
      <c r="AO45" s="1680"/>
      <c r="AP45" s="1680"/>
      <c r="AQ45" s="1687">
        <v>21</v>
      </c>
    </row>
    <row s="2849" customFormat="1" customHeight="1" ht="0">
      <c r="A46" s="1431" t="s">
        <v>203</v>
      </c>
      <c r="B46" s="1431" t="s">
        <v>204</v>
      </c>
      <c r="C46" s="1431" t="s">
        <v>205</v>
      </c>
      <c r="D46" s="1431" t="s">
        <v>206</v>
      </c>
      <c r="E46" s="2346"/>
      <c r="F46" s="2346"/>
      <c r="G46" s="2346"/>
      <c r="H46" s="2346"/>
      <c r="I46" s="2183" t="str">
        <f>S45&amp;".1"</f>
        <v>....1</v>
      </c>
      <c r="J46" s="1431"/>
      <c r="K46" s="1431"/>
      <c r="L46" s="1437" t="s">
        <v>400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203</v>
      </c>
      <c r="B47" s="1431" t="s">
        <v>204</v>
      </c>
      <c r="C47" s="1431" t="s">
        <v>205</v>
      </c>
      <c r="D47" s="1431" t="s">
        <v>206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203</v>
      </c>
      <c r="B48" s="1323" t="s">
        <v>204</v>
      </c>
      <c r="C48" s="1323" t="s">
        <v>205</v>
      </c>
      <c r="D48" s="1323" t="s">
        <v>206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477</v>
      </c>
      <c r="AL48" s="1692">
        <f>STRCHECKDATE(#REF!)</f>
      </c>
      <c r="AM48" s="1680"/>
      <c r="AN48" s="1680" t="str">
        <f>IF(T48="","",T48)</f>
        <v/>
      </c>
      <c r="AO48" s="1680"/>
      <c r="AP48" s="1680"/>
      <c r="AQ48" s="1687">
        <v>21</v>
      </c>
    </row>
    <row customHeight="1" ht="11.549999999999999">
      <c r="A49" s="1323" t="s">
        <v>203</v>
      </c>
      <c r="B49" s="1323" t="s">
        <v>204</v>
      </c>
      <c r="C49" s="1323" t="s">
        <v>205</v>
      </c>
      <c r="D49" s="1323" t="s">
        <v>206</v>
      </c>
      <c r="E49" s="2346"/>
      <c r="F49" s="2346"/>
      <c r="G49" s="2346"/>
      <c r="H49" s="2346"/>
      <c r="I49" s="2157"/>
      <c r="J49" s="2183"/>
      <c r="K49" s="1323"/>
      <c r="L49" s="1366"/>
      <c r="P49" s="2313"/>
      <c r="Q49" s="2313"/>
      <c r="R49" s="412"/>
      <c r="S49" s="1334"/>
      <c r="T49" s="343" t="s">
        <v>465</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203</v>
      </c>
      <c r="B50" s="1431" t="s">
        <v>204</v>
      </c>
      <c r="C50" s="1431" t="s">
        <v>205</v>
      </c>
      <c r="D50" s="1431" t="s">
        <v>206</v>
      </c>
      <c r="E50" s="2346"/>
      <c r="F50" s="2346"/>
      <c r="G50" s="2346"/>
      <c r="H50" s="2346"/>
      <c r="I50" s="2183"/>
      <c r="J50" s="1431"/>
      <c r="K50" s="1431"/>
      <c r="L50" s="1437"/>
      <c r="M50" s="1302"/>
      <c r="N50" s="1302"/>
      <c r="O50" s="1302"/>
      <c r="P50" s="2313"/>
      <c r="Q50" s="2010"/>
      <c r="R50" s="412"/>
      <c r="S50" s="1442"/>
      <c r="T50" s="1443" t="s">
        <v>409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203</v>
      </c>
      <c r="B51" s="1431" t="s">
        <v>204</v>
      </c>
      <c r="C51" s="1431" t="s">
        <v>205</v>
      </c>
      <c r="D51" s="1431" t="s">
        <v>206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203</v>
      </c>
      <c r="B52" s="1431" t="s">
        <v>204</v>
      </c>
      <c r="C52" s="1431" t="s">
        <v>205</v>
      </c>
      <c r="D52" s="1430"/>
      <c r="E52" s="2346"/>
      <c r="F52" s="2346"/>
      <c r="G52" s="2345"/>
      <c r="H52" s="1430"/>
      <c r="I52" s="1430"/>
      <c r="J52" s="1430"/>
      <c r="K52" s="1430"/>
      <c r="L52" s="1433"/>
      <c r="M52" s="1434"/>
      <c r="N52" s="1434"/>
      <c r="O52" s="407"/>
      <c r="P52" s="1372"/>
      <c r="Q52" s="1373"/>
      <c r="R52" s="1372"/>
      <c r="S52" s="1378"/>
      <c r="T52" s="1381" t="s">
        <v>411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203</v>
      </c>
      <c r="B53" s="1431" t="s">
        <v>204</v>
      </c>
      <c r="C53" s="1430"/>
      <c r="D53" s="1430"/>
      <c r="E53" s="2346"/>
      <c r="F53" s="2345"/>
      <c r="G53" s="1430"/>
      <c r="H53" s="1430"/>
      <c r="I53" s="1430"/>
      <c r="J53" s="1430"/>
      <c r="K53" s="1430"/>
      <c r="L53" s="1433"/>
      <c r="M53" s="1435"/>
      <c r="N53" s="1435"/>
      <c r="O53" s="407"/>
      <c r="P53" s="1372"/>
      <c r="Q53" s="1373"/>
      <c r="R53" s="1372"/>
      <c r="S53" s="1378"/>
      <c r="T53" s="1381" t="s">
        <v>412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203</v>
      </c>
      <c r="B54" s="1431"/>
      <c r="C54" s="1431"/>
      <c r="D54" s="1431"/>
      <c r="E54" s="2346"/>
      <c r="F54" s="1431"/>
      <c r="G54" s="1431"/>
      <c r="H54" s="1431"/>
      <c r="I54" s="1431"/>
      <c r="J54" s="1431"/>
      <c r="K54" s="1431"/>
      <c r="L54" s="1437"/>
      <c r="M54" s="1435"/>
      <c r="N54" s="1435"/>
      <c r="O54" s="407"/>
      <c r="P54" s="436"/>
      <c r="Q54" s="1400"/>
      <c r="R54" s="436"/>
      <c r="S54" s="1378"/>
      <c r="T54" s="1381" t="s">
        <v>413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203</v>
      </c>
      <c r="B55" s="1431"/>
      <c r="C55" s="1431"/>
      <c r="D55" s="1431"/>
      <c r="E55" s="2345"/>
      <c r="F55" s="1431"/>
      <c r="G55" s="1431"/>
      <c r="H55" s="1431"/>
      <c r="I55" s="1431"/>
      <c r="J55" s="1431"/>
      <c r="K55" s="1431"/>
      <c r="L55" s="1437"/>
      <c r="M55" s="1435"/>
      <c r="N55" s="1435"/>
      <c r="O55" s="407"/>
      <c r="P55" s="436"/>
      <c r="Q55" s="1400"/>
      <c r="R55" s="436"/>
      <c r="S55" s="1378"/>
      <c r="T55" s="1381" t="s">
        <v>413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F3592-F04B-4BA8-6E7F-0CA1950694E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479</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399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499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415</v>
      </c>
      <c r="P24" s="1564"/>
      <c r="Q24" s="1566"/>
      <c r="R24" s="1566"/>
      <c r="AA24" s="1563" t="s">
        <v>417</v>
      </c>
      <c r="AC24" s="1563" t="s">
        <v>418</v>
      </c>
      <c r="AD24" s="1563" t="s">
        <v>466</v>
      </c>
      <c r="AH24" s="1563" t="s">
        <v>466</v>
      </c>
      <c r="AK24" s="1563" t="s">
        <v>503</v>
      </c>
      <c r="AL24" s="1563" t="s">
        <v>466</v>
      </c>
      <c r="AP24" s="1563" t="s">
        <v>466</v>
      </c>
      <c r="AY24" s="1563" t="s">
        <v>417</v>
      </c>
      <c r="BA24" s="1563" t="s">
        <v>418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"Горэлектросеть" ЗАТО г. Островной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298</v>
      </c>
      <c r="BI40" s="1211">
        <v>14</v>
      </c>
    </row>
    <row customHeight="1" ht="14.699999999999998">
      <c r="Q41" s="347"/>
      <c r="R41" s="432"/>
      <c r="S41" s="2329" t="s">
        <v>87</v>
      </c>
      <c r="T41" s="2265" t="s">
        <v>504</v>
      </c>
      <c r="U41" s="357"/>
      <c r="V41" s="2330" t="s">
        <v>426</v>
      </c>
      <c r="W41" s="2331"/>
      <c r="X41" s="2331"/>
      <c r="Y41" s="2331"/>
      <c r="Z41" s="2331"/>
      <c r="AA41" s="2331"/>
      <c r="AB41" s="2332"/>
      <c r="AC41" s="2333" t="s">
        <v>427</v>
      </c>
      <c r="AD41" s="2384" t="s">
        <v>505</v>
      </c>
      <c r="AE41" s="2347"/>
      <c r="AF41" s="2347"/>
      <c r="AG41" s="2385"/>
      <c r="AH41" s="2384" t="s">
        <v>506</v>
      </c>
      <c r="AI41" s="2347"/>
      <c r="AJ41" s="2347"/>
      <c r="AK41" s="2385"/>
      <c r="AL41" s="2384" t="s">
        <v>507</v>
      </c>
      <c r="AM41" s="2347"/>
      <c r="AN41" s="2347"/>
      <c r="AO41" s="2385"/>
      <c r="AP41" s="2384" t="s">
        <v>508</v>
      </c>
      <c r="AQ41" s="2347"/>
      <c r="AR41" s="2347"/>
      <c r="AS41" s="2385"/>
      <c r="AT41" s="2330" t="s">
        <v>426</v>
      </c>
      <c r="AU41" s="2331"/>
      <c r="AV41" s="2331"/>
      <c r="AW41" s="2331"/>
      <c r="AX41" s="2331"/>
      <c r="AY41" s="2331"/>
      <c r="AZ41" s="2332"/>
      <c r="BA41" s="2333" t="s">
        <v>427</v>
      </c>
      <c r="BB41" s="2336" t="s">
        <v>429</v>
      </c>
      <c r="BC41" s="2183"/>
      <c r="BI41" s="1211">
        <v>14</v>
      </c>
    </row>
    <row customHeight="1" ht="35.699999999999996">
      <c r="Q42" s="347"/>
      <c r="R42" s="432"/>
      <c r="S42" s="2329"/>
      <c r="T42" s="2265"/>
      <c r="U42" s="1087"/>
      <c r="V42" s="2248" t="s">
        <v>509</v>
      </c>
      <c r="W42" s="2249"/>
      <c r="X42" s="2248" t="s">
        <v>510</v>
      </c>
      <c r="Y42" s="2249"/>
      <c r="Z42" s="2350" t="s">
        <v>511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509</v>
      </c>
      <c r="AU42" s="2249"/>
      <c r="AV42" s="2248" t="s">
        <v>510</v>
      </c>
      <c r="AW42" s="2249"/>
      <c r="AX42" s="2350" t="s">
        <v>511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434</v>
      </c>
      <c r="F44" s="1420" t="s">
        <v>435</v>
      </c>
      <c r="G44" s="1420" t="s">
        <v>436</v>
      </c>
      <c r="H44" s="1420" t="s">
        <v>437</v>
      </c>
      <c r="I44" s="1420" t="s">
        <v>438</v>
      </c>
      <c r="J44" s="1420" t="s">
        <v>439</v>
      </c>
      <c r="K44" s="1420" t="s">
        <v>440</v>
      </c>
      <c r="L44" s="1420" t="s">
        <v>415</v>
      </c>
      <c r="Q44" s="347"/>
      <c r="R44" s="432"/>
      <c r="S44" s="2329"/>
      <c r="T44" s="2265"/>
      <c r="U44" s="358"/>
      <c r="V44" s="1504" t="s">
        <v>475</v>
      </c>
      <c r="W44" s="1504" t="s">
        <v>476</v>
      </c>
      <c r="X44" s="1504" t="s">
        <v>475</v>
      </c>
      <c r="Y44" s="1504" t="s">
        <v>476</v>
      </c>
      <c r="Z44" s="1511" t="s">
        <v>443</v>
      </c>
      <c r="AA44" s="2326" t="s">
        <v>444</v>
      </c>
      <c r="AB44" s="2327"/>
      <c r="AC44" s="2335"/>
      <c r="AD44" s="2389"/>
      <c r="AE44" s="2390"/>
      <c r="AF44" s="2390"/>
      <c r="AG44" s="2391"/>
      <c r="AH44" s="2389"/>
      <c r="AI44" s="2390"/>
      <c r="AJ44" s="2390"/>
      <c r="AK44" s="2391"/>
      <c r="AL44" s="2389"/>
      <c r="AM44" s="2390"/>
      <c r="AN44" s="2390"/>
      <c r="AO44" s="2391"/>
      <c r="AP44" s="2389"/>
      <c r="AQ44" s="2390"/>
      <c r="AR44" s="2390"/>
      <c r="AS44" s="2391"/>
      <c r="AT44" s="1504" t="s">
        <v>475</v>
      </c>
      <c r="AU44" s="1504" t="s">
        <v>476</v>
      </c>
      <c r="AV44" s="1504" t="s">
        <v>475</v>
      </c>
      <c r="AW44" s="1504" t="s">
        <v>476</v>
      </c>
      <c r="AX44" s="1511" t="s">
        <v>443</v>
      </c>
      <c r="AY44" s="2326" t="s">
        <v>444</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107</v>
      </c>
      <c r="T45" s="1311" t="s">
        <v>108</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243</v>
      </c>
      <c r="B47" s="1419" t="s">
        <v>244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395</v>
      </c>
      <c r="BE47" s="556"/>
      <c r="BF47" s="556" t="str">
        <f>IF(T47="","",T47)</f>
        <v>Территория действия тарифа</v>
      </c>
      <c r="BG47" s="556"/>
      <c r="BH47" s="556"/>
      <c r="BI47" s="1211">
        <v>21</v>
      </c>
    </row>
    <row customHeight="1" ht="43.050000000000004">
      <c r="A48" s="1419" t="s">
        <v>243</v>
      </c>
      <c r="B48" s="1419" t="s">
        <v>244</v>
      </c>
      <c r="C48" s="1419" t="s">
        <v>245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479</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243</v>
      </c>
      <c r="B49" s="1399" t="s">
        <v>244</v>
      </c>
      <c r="C49" s="1399" t="s">
        <v>245</v>
      </c>
      <c r="D49" s="1399" t="s">
        <v>512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399</v>
      </c>
      <c r="BE49" s="556"/>
      <c r="BF49" s="556" t="str">
        <f>IF(T49="","",T49)</f>
        <v/>
      </c>
      <c r="BG49" s="556"/>
      <c r="BH49" s="556"/>
      <c r="BI49" s="567">
        <v>0</v>
      </c>
    </row>
    <row s="2849" customFormat="1" customHeight="1" ht="0">
      <c r="A50" s="1399" t="s">
        <v>243</v>
      </c>
      <c r="B50" s="1399" t="s">
        <v>244</v>
      </c>
      <c r="C50" s="1399" t="s">
        <v>245</v>
      </c>
      <c r="D50" s="1399" t="s">
        <v>512</v>
      </c>
      <c r="E50" s="2315"/>
      <c r="F50" s="2315"/>
      <c r="G50" s="2315"/>
      <c r="H50" s="2315"/>
      <c r="I50" s="2312" t="str">
        <f>S49&amp;".1"</f>
        <v>.1</v>
      </c>
      <c r="J50" s="1399"/>
      <c r="K50" s="1399"/>
      <c r="L50" s="1402" t="s">
        <v>400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243</v>
      </c>
      <c r="B51" s="1399" t="s">
        <v>244</v>
      </c>
      <c r="C51" s="1399" t="s">
        <v>245</v>
      </c>
      <c r="D51" s="1399" t="s">
        <v>512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243</v>
      </c>
      <c r="B52" s="1419" t="s">
        <v>244</v>
      </c>
      <c r="C52" s="1419" t="s">
        <v>245</v>
      </c>
      <c r="D52" s="1419" t="s">
        <v>512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499</v>
      </c>
      <c r="AT53" s="1449"/>
      <c r="AU53" s="1552"/>
      <c r="AV53" s="1449"/>
      <c r="AW53" s="1552"/>
      <c r="AX53" s="1449"/>
      <c r="AY53" s="1449"/>
      <c r="AZ53" s="1449"/>
      <c r="BA53" s="1449"/>
      <c r="BB53" s="1453"/>
      <c r="BC53" s="2310"/>
      <c r="BE53" s="556"/>
      <c r="BF53" s="556"/>
      <c r="BG53" s="556"/>
      <c r="BH53" s="556"/>
      <c r="BI53" s="1211">
        <v>11</v>
      </c>
    </row>
    <row customHeight="1" ht="11.549999999999999">
      <c r="A54" s="1419" t="s">
        <v>243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243</v>
      </c>
      <c r="B56" s="1419" t="s">
        <v>244</v>
      </c>
      <c r="C56" s="1419" t="s">
        <v>245</v>
      </c>
      <c r="D56" s="1419" t="s">
        <v>512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243</v>
      </c>
      <c r="B57" s="1419" t="s">
        <v>244</v>
      </c>
      <c r="C57" s="1419" t="s">
        <v>245</v>
      </c>
      <c r="D57" s="1419" t="s">
        <v>512</v>
      </c>
      <c r="E57" s="2315"/>
      <c r="F57" s="2315"/>
      <c r="G57" s="2315"/>
      <c r="H57" s="2315"/>
      <c r="I57" s="2342"/>
      <c r="J57" s="2312"/>
      <c r="K57" s="1419"/>
      <c r="L57" s="1420"/>
      <c r="P57" s="2313"/>
      <c r="Q57" s="2313"/>
      <c r="R57" s="412"/>
      <c r="S57" s="1334"/>
      <c r="T57" s="343" t="s">
        <v>465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243</v>
      </c>
      <c r="B58" s="1399" t="s">
        <v>244</v>
      </c>
      <c r="C58" s="1399" t="s">
        <v>245</v>
      </c>
      <c r="D58" s="1399" t="s">
        <v>512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243</v>
      </c>
      <c r="B59" s="1399" t="s">
        <v>244</v>
      </c>
      <c r="C59" s="1399" t="s">
        <v>245</v>
      </c>
      <c r="D59" s="1399" t="s">
        <v>512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243</v>
      </c>
      <c r="B60" s="1399" t="s">
        <v>244</v>
      </c>
      <c r="C60" s="1399" t="s">
        <v>245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243</v>
      </c>
      <c r="B61" s="1399" t="s">
        <v>244</v>
      </c>
      <c r="C61" s="1370"/>
      <c r="D61" s="1370"/>
      <c r="E61" s="2315"/>
      <c r="F61" s="2314"/>
      <c r="G61" s="1370"/>
      <c r="H61" s="1370"/>
      <c r="I61" s="1370"/>
      <c r="J61" s="1370"/>
      <c r="K61" s="1370"/>
      <c r="L61" s="1520"/>
      <c r="M61" s="1377"/>
      <c r="N61" s="1377"/>
      <c r="P61" s="1372"/>
      <c r="Q61" s="1373"/>
      <c r="R61" s="1372"/>
      <c r="S61" s="1378"/>
      <c r="T61" s="1381" t="s">
        <v>412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243</v>
      </c>
      <c r="B62" s="1399"/>
      <c r="C62" s="1399"/>
      <c r="D62" s="1399"/>
      <c r="E62" s="2314"/>
      <c r="F62" s="1399"/>
      <c r="G62" s="1399"/>
      <c r="H62" s="1399"/>
      <c r="I62" s="1399"/>
      <c r="J62" s="1399"/>
      <c r="K62" s="1399"/>
      <c r="L62" s="1402"/>
      <c r="M62" s="1377"/>
      <c r="N62" s="1377"/>
      <c r="O62" s="574"/>
      <c r="P62" s="436"/>
      <c r="Q62" s="1400"/>
      <c r="R62" s="436"/>
      <c r="S62" s="1378"/>
      <c r="T62" s="1381" t="s">
        <v>413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291BE-9391-D61D-A675-A41BBFF7DF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549">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539" t="s">
        <v>486</v>
      </c>
      <c r="W38" s="2318" t="s">
        <v>432</v>
      </c>
      <c r="X38" s="2319"/>
      <c r="Y38" s="2318" t="s">
        <v>433</v>
      </c>
      <c r="Z38" s="2325"/>
      <c r="AA38" s="2319"/>
      <c r="AB38" s="2334"/>
      <c r="AC38" s="1539" t="s">
        <v>486</v>
      </c>
      <c r="AD38" s="2318" t="s">
        <v>432</v>
      </c>
      <c r="AE38" s="2319"/>
      <c r="AF38" s="2318" t="s">
        <v>433</v>
      </c>
      <c r="AG38" s="2325"/>
      <c r="AH38" s="2319"/>
      <c r="AI38" s="2334"/>
      <c r="AJ38" s="2337"/>
      <c r="AK38" s="2183"/>
      <c r="AQ38" s="1211">
        <v>34</v>
      </c>
    </row>
    <row customHeight="1" ht="90.3">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539" t="s">
        <v>515</v>
      </c>
      <c r="W39" s="1278" t="s">
        <v>516</v>
      </c>
      <c r="X39" s="1278" t="s">
        <v>491</v>
      </c>
      <c r="Y39" s="1545" t="s">
        <v>443</v>
      </c>
      <c r="Z39" s="2326" t="s">
        <v>444</v>
      </c>
      <c r="AA39" s="2327"/>
      <c r="AB39" s="2335"/>
      <c r="AC39" s="1539" t="s">
        <v>515</v>
      </c>
      <c r="AD39" s="1278" t="s">
        <v>516</v>
      </c>
      <c r="AE39" s="1278" t="s">
        <v>491</v>
      </c>
      <c r="AF39" s="1545" t="s">
        <v>443</v>
      </c>
      <c r="AG39" s="2326" t="s">
        <v>444</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263</v>
      </c>
      <c r="B42" s="1419" t="s">
        <v>264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263</v>
      </c>
      <c r="B43" s="1419" t="s">
        <v>264</v>
      </c>
      <c r="C43" s="1419" t="s">
        <v>265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514</v>
      </c>
      <c r="AM43" s="556"/>
      <c r="AN43" s="556" t="str">
        <f>IF(T43="","",T43)</f>
        <v>Наименование централизованной системы водоотведения</v>
      </c>
      <c r="AO43" s="556"/>
      <c r="AP43" s="556"/>
      <c r="AQ43" s="1211">
        <v>23</v>
      </c>
    </row>
    <row customHeight="1" ht="24">
      <c r="A44" s="1419" t="s">
        <v>263</v>
      </c>
      <c r="B44" s="1419" t="s">
        <v>264</v>
      </c>
      <c r="C44" s="1419" t="s">
        <v>265</v>
      </c>
      <c r="D44" s="1419" t="s">
        <v>517</v>
      </c>
      <c r="E44" s="2315"/>
      <c r="F44" s="2315"/>
      <c r="G44" s="2315"/>
      <c r="H44" s="2315"/>
      <c r="I44" s="2312" t="str">
        <f>S43&amp;".1"</f>
        <v>...1</v>
      </c>
      <c r="J44" s="1419"/>
      <c r="K44" s="1419"/>
      <c r="L44" s="1420"/>
      <c r="P44" s="2313">
        <v>1</v>
      </c>
      <c r="Q44" s="1537"/>
      <c r="R44" s="412"/>
      <c r="S44" s="1549"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263</v>
      </c>
      <c r="B45" s="1419" t="s">
        <v>264</v>
      </c>
      <c r="C45" s="1419" t="s">
        <v>265</v>
      </c>
      <c r="D45" s="1419" t="s">
        <v>517</v>
      </c>
      <c r="E45" s="2315"/>
      <c r="F45" s="2315"/>
      <c r="G45" s="2315"/>
      <c r="H45" s="2315"/>
      <c r="I45" s="2342"/>
      <c r="J45" s="2312" t="str">
        <f>I44&amp;".1"</f>
        <v>...1.1</v>
      </c>
      <c r="K45" s="1419"/>
      <c r="L45" s="1420" t="s">
        <v>403</v>
      </c>
      <c r="P45" s="2313"/>
      <c r="Q45" s="2313">
        <v>1</v>
      </c>
      <c r="R45" s="413"/>
      <c r="S45" s="1549"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263</v>
      </c>
      <c r="B46" s="1419" t="s">
        <v>264</v>
      </c>
      <c r="C46" s="1419" t="s">
        <v>265</v>
      </c>
      <c r="D46" s="1419" t="s">
        <v>517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263</v>
      </c>
      <c r="B47" s="1419" t="s">
        <v>264</v>
      </c>
      <c r="C47" s="1419" t="s">
        <v>265</v>
      </c>
      <c r="D47" s="1419" t="s">
        <v>517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263</v>
      </c>
      <c r="B48" s="1419" t="s">
        <v>264</v>
      </c>
      <c r="C48" s="1419" t="s">
        <v>265</v>
      </c>
      <c r="D48" s="1419" t="s">
        <v>517</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263</v>
      </c>
      <c r="B49" s="1419" t="s">
        <v>264</v>
      </c>
      <c r="C49" s="1419" t="s">
        <v>265</v>
      </c>
      <c r="D49" s="1419" t="s">
        <v>517</v>
      </c>
      <c r="E49" s="2315"/>
      <c r="F49" s="2315"/>
      <c r="G49" s="2315"/>
      <c r="H49" s="2315"/>
      <c r="I49" s="2312"/>
      <c r="J49" s="1419"/>
      <c r="K49" s="1419"/>
      <c r="L49" s="1420"/>
      <c r="P49" s="2313"/>
      <c r="Q49" s="1537"/>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263</v>
      </c>
      <c r="B50" s="1419" t="s">
        <v>264</v>
      </c>
      <c r="C50" s="1419" t="s">
        <v>265</v>
      </c>
      <c r="D50" s="1419" t="s">
        <v>517</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263</v>
      </c>
      <c r="B51" s="1399" t="s">
        <v>264</v>
      </c>
      <c r="C51" s="1370"/>
      <c r="D51" s="1370"/>
      <c r="E51" s="2315"/>
      <c r="F51" s="2314"/>
      <c r="G51" s="1370"/>
      <c r="H51" s="1370"/>
      <c r="I51" s="1370"/>
      <c r="J51" s="1370"/>
      <c r="K51" s="1370"/>
      <c r="L51" s="1550"/>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263</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24107-6B81-1821-A304-06CAE935FA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549">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539" t="s">
        <v>486</v>
      </c>
      <c r="W38" s="2318" t="s">
        <v>432</v>
      </c>
      <c r="X38" s="2319"/>
      <c r="Y38" s="2318" t="s">
        <v>433</v>
      </c>
      <c r="Z38" s="2325"/>
      <c r="AA38" s="2319"/>
      <c r="AB38" s="2334"/>
      <c r="AC38" s="1539" t="s">
        <v>486</v>
      </c>
      <c r="AD38" s="2318" t="s">
        <v>432</v>
      </c>
      <c r="AE38" s="2319"/>
      <c r="AF38" s="2318" t="s">
        <v>433</v>
      </c>
      <c r="AG38" s="2325"/>
      <c r="AH38" s="2319"/>
      <c r="AI38" s="2334"/>
      <c r="AJ38" s="2337"/>
      <c r="AK38" s="2183"/>
      <c r="AQ38" s="1211">
        <v>34</v>
      </c>
    </row>
    <row customHeight="1" ht="90.3">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539" t="s">
        <v>515</v>
      </c>
      <c r="W39" s="1278" t="s">
        <v>516</v>
      </c>
      <c r="X39" s="1278" t="s">
        <v>491</v>
      </c>
      <c r="Y39" s="1545" t="s">
        <v>443</v>
      </c>
      <c r="Z39" s="2326" t="s">
        <v>444</v>
      </c>
      <c r="AA39" s="2327"/>
      <c r="AB39" s="2335"/>
      <c r="AC39" s="1539" t="s">
        <v>515</v>
      </c>
      <c r="AD39" s="1278" t="s">
        <v>516</v>
      </c>
      <c r="AE39" s="1278" t="s">
        <v>491</v>
      </c>
      <c r="AF39" s="1545" t="s">
        <v>443</v>
      </c>
      <c r="AG39" s="2326" t="s">
        <v>444</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514</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518</v>
      </c>
      <c r="E44" s="2315"/>
      <c r="F44" s="2315"/>
      <c r="G44" s="2315"/>
      <c r="H44" s="2315"/>
      <c r="I44" s="2312" t="str">
        <f>S43&amp;".1"</f>
        <v>...1</v>
      </c>
      <c r="J44" s="1419"/>
      <c r="K44" s="1419"/>
      <c r="L44" s="1420"/>
      <c r="P44" s="2313">
        <v>1</v>
      </c>
      <c r="Q44" s="1537"/>
      <c r="R44" s="412"/>
      <c r="S44" s="1549"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518</v>
      </c>
      <c r="E45" s="2315"/>
      <c r="F45" s="2315"/>
      <c r="G45" s="2315"/>
      <c r="H45" s="2315"/>
      <c r="I45" s="2342"/>
      <c r="J45" s="2312" t="str">
        <f>I44&amp;".1"</f>
        <v>...1.1</v>
      </c>
      <c r="K45" s="1419"/>
      <c r="L45" s="1420" t="s">
        <v>403</v>
      </c>
      <c r="P45" s="2313"/>
      <c r="Q45" s="2313">
        <v>1</v>
      </c>
      <c r="R45" s="413"/>
      <c r="S45" s="1549"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268</v>
      </c>
      <c r="B46" s="1419" t="s">
        <v>269</v>
      </c>
      <c r="C46" s="1419" t="s">
        <v>270</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518</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518</v>
      </c>
      <c r="E49" s="2315"/>
      <c r="F49" s="2315"/>
      <c r="G49" s="2315"/>
      <c r="H49" s="2315"/>
      <c r="I49" s="2312"/>
      <c r="J49" s="1419"/>
      <c r="K49" s="1419"/>
      <c r="L49" s="1420"/>
      <c r="P49" s="2313"/>
      <c r="Q49" s="1537"/>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518</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B19B9-92DD-BF8B-3CA7-D6E2BB1354B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514</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399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499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415</v>
      </c>
      <c r="P24" s="1564"/>
      <c r="Q24" s="1566"/>
      <c r="R24" s="1566"/>
      <c r="AA24" s="1563" t="s">
        <v>417</v>
      </c>
      <c r="AC24" s="1563" t="s">
        <v>418</v>
      </c>
      <c r="AD24" s="1563" t="s">
        <v>466</v>
      </c>
      <c r="AH24" s="1563" t="s">
        <v>466</v>
      </c>
      <c r="AK24" s="1563" t="s">
        <v>503</v>
      </c>
      <c r="AL24" s="1563" t="s">
        <v>466</v>
      </c>
      <c r="AP24" s="1563" t="s">
        <v>466</v>
      </c>
      <c r="AY24" s="1563" t="s">
        <v>417</v>
      </c>
      <c r="BA24" s="1563" t="s">
        <v>418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"Горэлектросеть" ЗАТО г. Островной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298</v>
      </c>
      <c r="BI40" s="1211">
        <v>14</v>
      </c>
    </row>
    <row customHeight="1" ht="14.699999999999998">
      <c r="Q41" s="347"/>
      <c r="R41" s="432"/>
      <c r="S41" s="2329" t="s">
        <v>87</v>
      </c>
      <c r="T41" s="2265" t="s">
        <v>504</v>
      </c>
      <c r="U41" s="357"/>
      <c r="V41" s="2330" t="s">
        <v>426</v>
      </c>
      <c r="W41" s="2331"/>
      <c r="X41" s="2331"/>
      <c r="Y41" s="2331"/>
      <c r="Z41" s="2331"/>
      <c r="AA41" s="2331"/>
      <c r="AB41" s="2332"/>
      <c r="AC41" s="2333" t="s">
        <v>427</v>
      </c>
      <c r="AD41" s="2384" t="s">
        <v>521</v>
      </c>
      <c r="AE41" s="2347"/>
      <c r="AF41" s="2347"/>
      <c r="AG41" s="2385"/>
      <c r="AH41" s="2384" t="s">
        <v>522</v>
      </c>
      <c r="AI41" s="2347"/>
      <c r="AJ41" s="2347"/>
      <c r="AK41" s="2385"/>
      <c r="AL41" s="2384" t="s">
        <v>523</v>
      </c>
      <c r="AM41" s="2347"/>
      <c r="AN41" s="2347"/>
      <c r="AO41" s="2385"/>
      <c r="AP41" s="2384" t="s">
        <v>508</v>
      </c>
      <c r="AQ41" s="2347"/>
      <c r="AR41" s="2347"/>
      <c r="AS41" s="2385"/>
      <c r="AT41" s="2330" t="s">
        <v>426</v>
      </c>
      <c r="AU41" s="2331"/>
      <c r="AV41" s="2331"/>
      <c r="AW41" s="2331"/>
      <c r="AX41" s="2331"/>
      <c r="AY41" s="2331"/>
      <c r="AZ41" s="2332"/>
      <c r="BA41" s="2333" t="s">
        <v>427</v>
      </c>
      <c r="BB41" s="2336" t="s">
        <v>429</v>
      </c>
      <c r="BC41" s="2183"/>
      <c r="BI41" s="1211">
        <v>14</v>
      </c>
    </row>
    <row customHeight="1" ht="35.699999999999996">
      <c r="Q42" s="347"/>
      <c r="R42" s="432"/>
      <c r="S42" s="2329"/>
      <c r="T42" s="2265"/>
      <c r="U42" s="1087"/>
      <c r="V42" s="2248" t="s">
        <v>509</v>
      </c>
      <c r="W42" s="2249"/>
      <c r="X42" s="2248" t="s">
        <v>510</v>
      </c>
      <c r="Y42" s="2249"/>
      <c r="Z42" s="2350" t="s">
        <v>511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511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434</v>
      </c>
      <c r="F44" s="1420" t="s">
        <v>435</v>
      </c>
      <c r="G44" s="1420" t="s">
        <v>436</v>
      </c>
      <c r="H44" s="1420" t="s">
        <v>437</v>
      </c>
      <c r="I44" s="1420" t="s">
        <v>438</v>
      </c>
      <c r="J44" s="1420" t="s">
        <v>439</v>
      </c>
      <c r="K44" s="1420" t="s">
        <v>440</v>
      </c>
      <c r="L44" s="1420" t="s">
        <v>415</v>
      </c>
      <c r="Q44" s="347"/>
      <c r="R44" s="432"/>
      <c r="S44" s="2329"/>
      <c r="T44" s="2265"/>
      <c r="U44" s="358"/>
      <c r="V44" s="1535" t="s">
        <v>475</v>
      </c>
      <c r="W44" s="1535" t="s">
        <v>476</v>
      </c>
      <c r="X44" s="1535" t="s">
        <v>475</v>
      </c>
      <c r="Y44" s="1535" t="s">
        <v>476</v>
      </c>
      <c r="Z44" s="1545" t="s">
        <v>443</v>
      </c>
      <c r="AA44" s="2326" t="s">
        <v>444</v>
      </c>
      <c r="AB44" s="2327"/>
      <c r="AC44" s="2335"/>
      <c r="AD44" s="2389"/>
      <c r="AE44" s="2390"/>
      <c r="AF44" s="2390"/>
      <c r="AG44" s="2391"/>
      <c r="AH44" s="2389"/>
      <c r="AI44" s="2390"/>
      <c r="AJ44" s="2390"/>
      <c r="AK44" s="2391"/>
      <c r="AL44" s="2389"/>
      <c r="AM44" s="2390"/>
      <c r="AN44" s="2390"/>
      <c r="AO44" s="2391"/>
      <c r="AP44" s="2389"/>
      <c r="AQ44" s="2390"/>
      <c r="AR44" s="2390"/>
      <c r="AS44" s="2391"/>
      <c r="AT44" s="1535" t="s">
        <v>475</v>
      </c>
      <c r="AU44" s="1535" t="s">
        <v>476</v>
      </c>
      <c r="AV44" s="1535" t="s">
        <v>475</v>
      </c>
      <c r="AW44" s="1535" t="s">
        <v>476</v>
      </c>
      <c r="AX44" s="1545" t="s">
        <v>443</v>
      </c>
      <c r="AY44" s="2326" t="s">
        <v>444</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107</v>
      </c>
      <c r="T45" s="1311" t="s">
        <v>108</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273</v>
      </c>
      <c r="B47" s="1419" t="s">
        <v>274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395</v>
      </c>
      <c r="BE47" s="556"/>
      <c r="BF47" s="556" t="str">
        <f>IF(T47="","",T47)</f>
        <v>Территория действия тарифа</v>
      </c>
      <c r="BG47" s="556"/>
      <c r="BH47" s="556"/>
      <c r="BI47" s="1211">
        <v>21</v>
      </c>
    </row>
    <row customHeight="1" ht="35.699999999999996">
      <c r="A48" s="1419" t="s">
        <v>273</v>
      </c>
      <c r="B48" s="1419" t="s">
        <v>274</v>
      </c>
      <c r="C48" s="1419" t="s">
        <v>275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514</v>
      </c>
      <c r="BE48" s="556"/>
      <c r="BF48" s="556" t="str">
        <f>IF(T48="","",T48)</f>
        <v>Наименование централизованной системы водоотведения</v>
      </c>
      <c r="BG48" s="556"/>
      <c r="BH48" s="556"/>
      <c r="BI48" s="1211">
        <v>34</v>
      </c>
    </row>
    <row s="2849" customFormat="1" customHeight="1" ht="0">
      <c r="A49" s="1399" t="s">
        <v>273</v>
      </c>
      <c r="B49" s="1399" t="s">
        <v>274</v>
      </c>
      <c r="C49" s="1399" t="s">
        <v>275</v>
      </c>
      <c r="D49" s="1399" t="s">
        <v>526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399</v>
      </c>
      <c r="BE49" s="556"/>
      <c r="BF49" s="556" t="str">
        <f>IF(T49="","",T49)</f>
        <v/>
      </c>
      <c r="BG49" s="556"/>
      <c r="BH49" s="556"/>
      <c r="BI49" s="567">
        <v>0</v>
      </c>
    </row>
    <row s="2849" customFormat="1" customHeight="1" ht="0">
      <c r="A50" s="1399" t="s">
        <v>273</v>
      </c>
      <c r="B50" s="1399" t="s">
        <v>274</v>
      </c>
      <c r="C50" s="1399" t="s">
        <v>275</v>
      </c>
      <c r="D50" s="1399" t="s">
        <v>526</v>
      </c>
      <c r="E50" s="2315"/>
      <c r="F50" s="2315"/>
      <c r="G50" s="2315"/>
      <c r="H50" s="2315"/>
      <c r="I50" s="2312" t="str">
        <f>S49&amp;".1"</f>
        <v>.1</v>
      </c>
      <c r="J50" s="1399"/>
      <c r="K50" s="1399"/>
      <c r="L50" s="1402" t="s">
        <v>400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273</v>
      </c>
      <c r="B51" s="1399" t="s">
        <v>274</v>
      </c>
      <c r="C51" s="1399" t="s">
        <v>275</v>
      </c>
      <c r="D51" s="1399" t="s">
        <v>526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273</v>
      </c>
      <c r="B52" s="1419" t="s">
        <v>274</v>
      </c>
      <c r="C52" s="1419" t="s">
        <v>275</v>
      </c>
      <c r="D52" s="1419" t="s">
        <v>526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499</v>
      </c>
      <c r="AT53" s="1449"/>
      <c r="AU53" s="1552"/>
      <c r="AV53" s="1449"/>
      <c r="AW53" s="1552"/>
      <c r="AX53" s="1449"/>
      <c r="AY53" s="1449"/>
      <c r="AZ53" s="1449"/>
      <c r="BA53" s="1449"/>
      <c r="BB53" s="1453"/>
      <c r="BC53" s="2310"/>
      <c r="BE53" s="556"/>
      <c r="BF53" s="556"/>
      <c r="BG53" s="556"/>
      <c r="BH53" s="556"/>
      <c r="BI53" s="1211">
        <v>11</v>
      </c>
    </row>
    <row customHeight="1" ht="11.549999999999999">
      <c r="A54" s="1419" t="s">
        <v>273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273</v>
      </c>
      <c r="B56" s="1419" t="s">
        <v>274</v>
      </c>
      <c r="C56" s="1419" t="s">
        <v>275</v>
      </c>
      <c r="D56" s="1419" t="s">
        <v>526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273</v>
      </c>
      <c r="B57" s="1419" t="s">
        <v>274</v>
      </c>
      <c r="C57" s="1419" t="s">
        <v>275</v>
      </c>
      <c r="D57" s="1419" t="s">
        <v>526</v>
      </c>
      <c r="E57" s="2315"/>
      <c r="F57" s="2315"/>
      <c r="G57" s="2315"/>
      <c r="H57" s="2315"/>
      <c r="I57" s="2342"/>
      <c r="J57" s="2312"/>
      <c r="K57" s="1419"/>
      <c r="L57" s="1420"/>
      <c r="P57" s="2313"/>
      <c r="Q57" s="2313"/>
      <c r="R57" s="412"/>
      <c r="S57" s="1334"/>
      <c r="T57" s="343" t="s">
        <v>465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273</v>
      </c>
      <c r="B58" s="1399" t="s">
        <v>274</v>
      </c>
      <c r="C58" s="1399" t="s">
        <v>275</v>
      </c>
      <c r="D58" s="1399" t="s">
        <v>526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273</v>
      </c>
      <c r="B59" s="1399" t="s">
        <v>274</v>
      </c>
      <c r="C59" s="1399" t="s">
        <v>275</v>
      </c>
      <c r="D59" s="1399" t="s">
        <v>526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273</v>
      </c>
      <c r="B60" s="1399" t="s">
        <v>274</v>
      </c>
      <c r="C60" s="1399" t="s">
        <v>275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273</v>
      </c>
      <c r="B61" s="1399" t="s">
        <v>274</v>
      </c>
      <c r="C61" s="1370"/>
      <c r="D61" s="1370"/>
      <c r="E61" s="2315"/>
      <c r="F61" s="2314"/>
      <c r="G61" s="1370"/>
      <c r="H61" s="1370"/>
      <c r="I61" s="1370"/>
      <c r="J61" s="1370"/>
      <c r="K61" s="1370"/>
      <c r="L61" s="1550"/>
      <c r="M61" s="1377"/>
      <c r="N61" s="1377"/>
      <c r="P61" s="1372"/>
      <c r="Q61" s="1373"/>
      <c r="R61" s="1372"/>
      <c r="S61" s="1378"/>
      <c r="T61" s="1381" t="s">
        <v>412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273</v>
      </c>
      <c r="B62" s="1399"/>
      <c r="C62" s="1399"/>
      <c r="D62" s="1399"/>
      <c r="E62" s="2314"/>
      <c r="F62" s="1399"/>
      <c r="G62" s="1399"/>
      <c r="H62" s="1399"/>
      <c r="I62" s="1399"/>
      <c r="J62" s="1399"/>
      <c r="K62" s="1399"/>
      <c r="L62" s="1402"/>
      <c r="M62" s="1377"/>
      <c r="N62" s="1377"/>
      <c r="O62" s="574"/>
      <c r="P62" s="436"/>
      <c r="Q62" s="1400"/>
      <c r="R62" s="436"/>
      <c r="S62" s="1378"/>
      <c r="T62" s="1381" t="s">
        <v>413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51C8D-DC2A-595F-A699-03280556123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403</v>
      </c>
      <c r="P6" s="2313"/>
      <c r="Q6" s="2313">
        <v>1</v>
      </c>
      <c r="R6" s="413"/>
      <c r="S6" s="1549">
        <f>$J6</f>
      </c>
      <c r="T6" s="342" t="s">
        <v>404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409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414</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415</v>
      </c>
      <c r="P20" s="1418"/>
      <c r="Q20" s="1498"/>
      <c r="R20" s="1498"/>
      <c r="S20" s="785"/>
      <c r="T20" s="1216" t="s">
        <v>416</v>
      </c>
      <c r="W20" s="1422"/>
      <c r="X20" s="1422"/>
      <c r="Y20" s="1422"/>
      <c r="Z20" s="1422"/>
      <c r="AA20" s="1422"/>
      <c r="AB20" s="1422"/>
      <c r="AD20" s="242" t="s">
        <v>417</v>
      </c>
      <c r="AF20" s="242" t="s">
        <v>418</v>
      </c>
      <c r="AG20" s="1216" t="s">
        <v>416</v>
      </c>
      <c r="AH20" s="1422"/>
      <c r="AI20" s="1422"/>
      <c r="AJ20" s="1422"/>
      <c r="AK20" s="1422"/>
      <c r="AL20" s="1422"/>
      <c r="AO20" s="242" t="s">
        <v>419</v>
      </c>
      <c r="AQ20" s="242" t="s">
        <v>418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424</v>
      </c>
      <c r="AG34" s="382"/>
      <c r="AH34" s="1691"/>
      <c r="AI34" s="1691"/>
      <c r="AJ34" s="1691"/>
      <c r="AK34" s="1691"/>
      <c r="AL34" s="1691"/>
      <c r="AM34" s="382"/>
      <c r="AN34" s="382"/>
      <c r="AO34" s="382"/>
      <c r="AP34" s="382"/>
      <c r="AQ34" s="334" t="s">
        <v>424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298</v>
      </c>
      <c r="AY36" s="1211">
        <v>14</v>
      </c>
    </row>
    <row customHeight="1" ht="14.699999999999998">
      <c r="Q37" s="432"/>
      <c r="R37" s="432"/>
      <c r="S37" s="2329" t="s">
        <v>87</v>
      </c>
      <c r="T37" s="2265" t="s">
        <v>425</v>
      </c>
      <c r="U37" s="357"/>
      <c r="V37" s="2330" t="s">
        <v>426</v>
      </c>
      <c r="W37" s="2347"/>
      <c r="X37" s="2347"/>
      <c r="Y37" s="2347"/>
      <c r="Z37" s="2347"/>
      <c r="AA37" s="2347"/>
      <c r="AB37" s="2347"/>
      <c r="AC37" s="2331"/>
      <c r="AD37" s="2331"/>
      <c r="AE37" s="2332"/>
      <c r="AF37" s="2333" t="s">
        <v>427</v>
      </c>
      <c r="AG37" s="2330" t="s">
        <v>426</v>
      </c>
      <c r="AH37" s="2331"/>
      <c r="AI37" s="2331"/>
      <c r="AJ37" s="2331"/>
      <c r="AK37" s="2331"/>
      <c r="AL37" s="2331"/>
      <c r="AM37" s="2331"/>
      <c r="AN37" s="2331"/>
      <c r="AO37" s="2331"/>
      <c r="AP37" s="2332"/>
      <c r="AQ37" s="2333" t="s">
        <v>428</v>
      </c>
      <c r="AR37" s="2336" t="s">
        <v>429</v>
      </c>
      <c r="AS37" s="2183"/>
      <c r="AY37" s="1211">
        <v>14</v>
      </c>
    </row>
    <row customHeight="1" ht="19.95">
      <c r="Q38" s="432"/>
      <c r="R38" s="432"/>
      <c r="S38" s="2329"/>
      <c r="T38" s="2265"/>
      <c r="U38" s="1087"/>
      <c r="V38" s="2422" t="s">
        <v>529</v>
      </c>
      <c r="W38" s="2421" t="s">
        <v>530</v>
      </c>
      <c r="X38" s="2421"/>
      <c r="Y38" s="2421"/>
      <c r="Z38" s="2421" t="s">
        <v>531</v>
      </c>
      <c r="AA38" s="2421"/>
      <c r="AB38" s="2421"/>
      <c r="AC38" s="2350" t="s">
        <v>433</v>
      </c>
      <c r="AD38" s="2369"/>
      <c r="AE38" s="2370"/>
      <c r="AF38" s="2334"/>
      <c r="AG38" s="2422" t="s">
        <v>529</v>
      </c>
      <c r="AH38" s="2421" t="s">
        <v>530</v>
      </c>
      <c r="AI38" s="2421"/>
      <c r="AJ38" s="2421"/>
      <c r="AK38" s="2421" t="s">
        <v>531</v>
      </c>
      <c r="AL38" s="2421"/>
      <c r="AM38" s="2421"/>
      <c r="AN38" s="2350" t="s">
        <v>433</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532</v>
      </c>
      <c r="X39" s="2421" t="s">
        <v>533</v>
      </c>
      <c r="Y39" s="2421"/>
      <c r="Z39" s="2421" t="s">
        <v>534</v>
      </c>
      <c r="AA39" s="2421" t="s">
        <v>533</v>
      </c>
      <c r="AB39" s="2421"/>
      <c r="AC39" s="2351"/>
      <c r="AD39" s="2371"/>
      <c r="AE39" s="2372"/>
      <c r="AF39" s="2334"/>
      <c r="AG39" s="2422"/>
      <c r="AH39" s="2421" t="s">
        <v>532</v>
      </c>
      <c r="AI39" s="2421" t="s">
        <v>533</v>
      </c>
      <c r="AJ39" s="2421"/>
      <c r="AK39" s="2421" t="s">
        <v>534</v>
      </c>
      <c r="AL39" s="2421" t="s">
        <v>533</v>
      </c>
      <c r="AM39" s="2421"/>
      <c r="AN39" s="2351"/>
      <c r="AO39" s="2371"/>
      <c r="AP39" s="2372"/>
      <c r="AQ39" s="2334"/>
      <c r="AR39" s="2337"/>
      <c r="AS39" s="2183"/>
      <c r="AT39" s="1692"/>
      <c r="AU39" s="1692"/>
      <c r="AV39" s="1692"/>
      <c r="AW39" s="1692"/>
      <c r="AX39" s="1692"/>
      <c r="AY39" s="1687">
        <v>19</v>
      </c>
    </row>
    <row customHeight="1" ht="61.949999999999996">
      <c r="A40" s="1426"/>
      <c r="B40" s="1426" t="s">
        <v>134</v>
      </c>
      <c r="C40" s="1426" t="s">
        <v>135</v>
      </c>
      <c r="D40" s="1426" t="s">
        <v>136</v>
      </c>
      <c r="E40" s="1420" t="s">
        <v>434</v>
      </c>
      <c r="F40" s="1420" t="s">
        <v>435</v>
      </c>
      <c r="G40" s="1420" t="s">
        <v>436</v>
      </c>
      <c r="H40" s="1420"/>
      <c r="I40" s="1420" t="s">
        <v>487</v>
      </c>
      <c r="J40" s="1420" t="s">
        <v>439</v>
      </c>
      <c r="K40" s="1420" t="s">
        <v>488</v>
      </c>
      <c r="L40" s="1420" t="s">
        <v>415</v>
      </c>
      <c r="Q40" s="432"/>
      <c r="R40" s="432"/>
      <c r="S40" s="2329"/>
      <c r="T40" s="2265"/>
      <c r="U40" s="358"/>
      <c r="V40" s="2422"/>
      <c r="W40" s="2421"/>
      <c r="X40" s="2039" t="s">
        <v>535</v>
      </c>
      <c r="Y40" s="2039" t="s">
        <v>536</v>
      </c>
      <c r="Z40" s="2421"/>
      <c r="AA40" s="2039" t="s">
        <v>537</v>
      </c>
      <c r="AB40" s="2039" t="s">
        <v>538</v>
      </c>
      <c r="AC40" s="1545" t="s">
        <v>443</v>
      </c>
      <c r="AD40" s="2326" t="s">
        <v>444</v>
      </c>
      <c r="AE40" s="2327"/>
      <c r="AF40" s="2335"/>
      <c r="AG40" s="2422"/>
      <c r="AH40" s="2421"/>
      <c r="AI40" s="2039" t="s">
        <v>535</v>
      </c>
      <c r="AJ40" s="2039" t="s">
        <v>536</v>
      </c>
      <c r="AK40" s="2421"/>
      <c r="AL40" s="2039" t="s">
        <v>537</v>
      </c>
      <c r="AM40" s="2039" t="s">
        <v>538</v>
      </c>
      <c r="AN40" s="1545" t="s">
        <v>443</v>
      </c>
      <c r="AO40" s="2326" t="s">
        <v>444</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107</v>
      </c>
      <c r="T41" s="1311" t="s">
        <v>108</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248</v>
      </c>
      <c r="B43" s="1419" t="s">
        <v>249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395</v>
      </c>
      <c r="AU43" s="556"/>
      <c r="AV43" s="556" t="str">
        <f>IF(T43="","",T43)</f>
        <v>Территория действия тарифа</v>
      </c>
      <c r="AW43" s="556"/>
      <c r="AX43" s="556"/>
      <c r="AY43" s="1211">
        <v>23</v>
      </c>
    </row>
    <row customHeight="1" ht="24">
      <c r="A44" s="1419" t="s">
        <v>248</v>
      </c>
      <c r="B44" s="1419" t="s">
        <v>249</v>
      </c>
      <c r="C44" s="1419" t="s">
        <v>250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528</v>
      </c>
      <c r="AU44" s="556"/>
      <c r="AV44" s="556" t="str">
        <f>IF(T44="","",T44)</f>
        <v>Наименование централизованной системы горячего водоснабжения</v>
      </c>
      <c r="AW44" s="556"/>
      <c r="AX44" s="556"/>
      <c r="AY44" s="1211">
        <v>23</v>
      </c>
    </row>
    <row customHeight="1" ht="24">
      <c r="A45" s="1419" t="s">
        <v>248</v>
      </c>
      <c r="B45" s="1419" t="s">
        <v>249</v>
      </c>
      <c r="C45" s="1419" t="s">
        <v>250</v>
      </c>
      <c r="D45" s="1419" t="s">
        <v>539</v>
      </c>
      <c r="E45" s="2315"/>
      <c r="F45" s="2315"/>
      <c r="G45" s="2315"/>
      <c r="H45" s="2315"/>
      <c r="I45" s="2312" t="str">
        <f>S44&amp;".1"</f>
        <v>...1</v>
      </c>
      <c r="J45" s="1419"/>
      <c r="K45" s="1419"/>
      <c r="L45" s="1420"/>
      <c r="P45" s="2313">
        <v>1</v>
      </c>
      <c r="Q45" s="1537"/>
      <c r="R45" s="412"/>
      <c r="S45" s="1549" t="str">
        <f>$I45</f>
        <v>...1</v>
      </c>
      <c r="T45" s="341" t="s">
        <v>480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481</v>
      </c>
      <c r="AU45" s="556"/>
      <c r="AV45" s="556" t="str">
        <f>IF(T45="","",T45)</f>
        <v>Наименование признака дифференциации</v>
      </c>
      <c r="AW45" s="556"/>
      <c r="AX45" s="556"/>
      <c r="AY45" s="1211">
        <v>23</v>
      </c>
    </row>
    <row customHeight="1" ht="24">
      <c r="A46" s="1419" t="s">
        <v>248</v>
      </c>
      <c r="B46" s="1419" t="s">
        <v>249</v>
      </c>
      <c r="C46" s="1419" t="s">
        <v>250</v>
      </c>
      <c r="D46" s="1419" t="s">
        <v>539</v>
      </c>
      <c r="E46" s="2315"/>
      <c r="F46" s="2315"/>
      <c r="G46" s="2315"/>
      <c r="H46" s="2315"/>
      <c r="I46" s="2342"/>
      <c r="J46" s="2312" t="str">
        <f>I45&amp;".1"</f>
        <v>...1.1</v>
      </c>
      <c r="K46" s="1419"/>
      <c r="L46" s="1420" t="s">
        <v>403</v>
      </c>
      <c r="P46" s="2313"/>
      <c r="Q46" s="2313">
        <v>1</v>
      </c>
      <c r="R46" s="413"/>
      <c r="S46" s="1549" t="str">
        <f>$J46</f>
        <v>...1.1</v>
      </c>
      <c r="T46" s="342" t="s">
        <v>404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482</v>
      </c>
      <c r="AU46" s="556"/>
      <c r="AV46" s="556" t="str">
        <f>IF(T46="","",T46)</f>
        <v>Группа потребителей</v>
      </c>
      <c r="AW46" s="556"/>
      <c r="AX46" s="556"/>
      <c r="AY46" s="1211">
        <v>23</v>
      </c>
    </row>
    <row customHeight="1" ht="24">
      <c r="A47" s="1419" t="s">
        <v>248</v>
      </c>
      <c r="B47" s="1419" t="s">
        <v>249</v>
      </c>
      <c r="C47" s="1419" t="s">
        <v>250</v>
      </c>
      <c r="D47" s="1419" t="s">
        <v>539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248</v>
      </c>
      <c r="B48" s="1419" t="s">
        <v>249</v>
      </c>
      <c r="C48" s="1419" t="s">
        <v>250</v>
      </c>
      <c r="D48" s="1419" t="s">
        <v>539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248</v>
      </c>
      <c r="B49" s="1419" t="s">
        <v>249</v>
      </c>
      <c r="C49" s="1419" t="s">
        <v>250</v>
      </c>
      <c r="D49" s="1419" t="s">
        <v>539</v>
      </c>
      <c r="E49" s="2315"/>
      <c r="F49" s="2315"/>
      <c r="G49" s="2315"/>
      <c r="H49" s="2315"/>
      <c r="I49" s="2342"/>
      <c r="J49" s="2312"/>
      <c r="K49" s="1419"/>
      <c r="L49" s="1420"/>
      <c r="P49" s="2313"/>
      <c r="Q49" s="2313"/>
      <c r="R49" s="412"/>
      <c r="S49" s="1334"/>
      <c r="T49" s="343" t="s">
        <v>483</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484</v>
      </c>
      <c r="AU49" s="556"/>
      <c r="AV49" s="556" t="str">
        <f>IF(T49="","",T49)</f>
        <v>Добавить значение признака дифференциации</v>
      </c>
      <c r="AW49" s="556"/>
      <c r="AX49" s="556"/>
      <c r="AY49" s="1211">
        <v>20</v>
      </c>
    </row>
    <row customHeight="1" ht="22.049999999999997">
      <c r="A50" s="1419" t="s">
        <v>248</v>
      </c>
      <c r="B50" s="1419" t="s">
        <v>249</v>
      </c>
      <c r="C50" s="1419" t="s">
        <v>250</v>
      </c>
      <c r="D50" s="1419" t="s">
        <v>539</v>
      </c>
      <c r="E50" s="2315"/>
      <c r="F50" s="2315"/>
      <c r="G50" s="2315"/>
      <c r="H50" s="2315"/>
      <c r="I50" s="2312"/>
      <c r="J50" s="1419"/>
      <c r="K50" s="1419"/>
      <c r="L50" s="1420"/>
      <c r="P50" s="2313"/>
      <c r="Q50" s="1537"/>
      <c r="R50" s="412"/>
      <c r="S50" s="1334"/>
      <c r="T50" s="421" t="s">
        <v>409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248</v>
      </c>
      <c r="B51" s="1419" t="s">
        <v>249</v>
      </c>
      <c r="C51" s="1419" t="s">
        <v>250</v>
      </c>
      <c r="D51" s="1419" t="s">
        <v>539</v>
      </c>
      <c r="E51" s="2315"/>
      <c r="F51" s="2315"/>
      <c r="G51" s="2315"/>
      <c r="H51" s="2314"/>
      <c r="I51" s="1419"/>
      <c r="J51" s="1419"/>
      <c r="K51" s="1419"/>
      <c r="L51" s="1420"/>
      <c r="M51" s="1421"/>
      <c r="N51" s="1421"/>
      <c r="O51" s="593"/>
      <c r="P51" s="416"/>
      <c r="Q51" s="431"/>
      <c r="R51" s="411"/>
      <c r="S51" s="1334"/>
      <c r="T51" s="428" t="s">
        <v>485</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248</v>
      </c>
      <c r="B52" s="1399" t="s">
        <v>249</v>
      </c>
      <c r="C52" s="1370"/>
      <c r="D52" s="1370"/>
      <c r="E52" s="2315"/>
      <c r="F52" s="2314"/>
      <c r="G52" s="1370"/>
      <c r="H52" s="1370"/>
      <c r="I52" s="1370"/>
      <c r="J52" s="1370"/>
      <c r="K52" s="1370"/>
      <c r="L52" s="1550"/>
      <c r="M52" s="1377"/>
      <c r="N52" s="137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248</v>
      </c>
      <c r="B53" s="1399"/>
      <c r="C53" s="1399"/>
      <c r="D53" s="1399"/>
      <c r="E53" s="2314"/>
      <c r="F53" s="1399"/>
      <c r="G53" s="1399"/>
      <c r="H53" s="1399"/>
      <c r="I53" s="1399"/>
      <c r="J53" s="1399"/>
      <c r="K53" s="1399"/>
      <c r="L53" s="1402"/>
      <c r="M53" s="1377"/>
      <c r="N53" s="1377"/>
      <c r="O53" s="574"/>
      <c r="P53" s="436"/>
      <c r="Q53" s="1400"/>
      <c r="R53" s="436"/>
      <c r="S53" s="1378"/>
      <c r="T53" s="1381" t="s">
        <v>413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544B3-95C9-6E14-8D6F-82B5928C3DE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403</v>
      </c>
      <c r="P6" s="2313"/>
      <c r="Q6" s="2313">
        <v>1</v>
      </c>
      <c r="R6" s="413"/>
      <c r="S6" s="1549">
        <f>$J6</f>
      </c>
      <c r="T6" s="342" t="s">
        <v>404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409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414</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415</v>
      </c>
      <c r="P20" s="1418"/>
      <c r="Q20" s="1498"/>
      <c r="R20" s="1498"/>
      <c r="S20" s="785"/>
      <c r="T20" s="1216" t="s">
        <v>416</v>
      </c>
      <c r="W20" s="1422"/>
      <c r="X20" s="1422"/>
      <c r="Y20" s="1422"/>
      <c r="Z20" s="1422"/>
      <c r="AA20" s="1422"/>
      <c r="AD20" s="242" t="s">
        <v>417</v>
      </c>
      <c r="AF20" s="242" t="s">
        <v>418</v>
      </c>
      <c r="AG20" s="1216" t="s">
        <v>416</v>
      </c>
      <c r="AH20" s="1422"/>
      <c r="AI20" s="1422"/>
      <c r="AJ20" s="1422"/>
      <c r="AK20" s="1422"/>
      <c r="AL20" s="1422"/>
      <c r="AO20" s="242" t="s">
        <v>419</v>
      </c>
      <c r="AQ20" s="242" t="s">
        <v>418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424</v>
      </c>
      <c r="AG34" s="382"/>
      <c r="AH34" s="1691"/>
      <c r="AI34" s="1691"/>
      <c r="AJ34" s="1691"/>
      <c r="AK34" s="1691"/>
      <c r="AL34" s="1691"/>
      <c r="AM34" s="382"/>
      <c r="AN34" s="382"/>
      <c r="AO34" s="382"/>
      <c r="AP34" s="382"/>
      <c r="AQ34" s="334" t="s">
        <v>424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298</v>
      </c>
      <c r="AY36" s="1211">
        <v>14</v>
      </c>
    </row>
    <row customHeight="1" ht="14.699999999999998">
      <c r="Q37" s="432"/>
      <c r="R37" s="432"/>
      <c r="S37" s="2329" t="s">
        <v>87</v>
      </c>
      <c r="T37" s="2265" t="s">
        <v>425</v>
      </c>
      <c r="U37" s="357"/>
      <c r="V37" s="2330" t="s">
        <v>426</v>
      </c>
      <c r="W37" s="2331"/>
      <c r="X37" s="2331"/>
      <c r="Y37" s="2331"/>
      <c r="Z37" s="2331"/>
      <c r="AA37" s="2331"/>
      <c r="AB37" s="2331"/>
      <c r="AC37" s="2331"/>
      <c r="AD37" s="2331"/>
      <c r="AE37" s="2332"/>
      <c r="AF37" s="2333" t="s">
        <v>427</v>
      </c>
      <c r="AG37" s="2330" t="s">
        <v>426</v>
      </c>
      <c r="AH37" s="2331"/>
      <c r="AI37" s="2331"/>
      <c r="AJ37" s="2331"/>
      <c r="AK37" s="2331"/>
      <c r="AL37" s="2331"/>
      <c r="AM37" s="2331"/>
      <c r="AN37" s="2331"/>
      <c r="AO37" s="2331"/>
      <c r="AP37" s="2332"/>
      <c r="AQ37" s="2333" t="s">
        <v>428</v>
      </c>
      <c r="AR37" s="2336" t="s">
        <v>429</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529</v>
      </c>
      <c r="W38" s="2421" t="s">
        <v>530</v>
      </c>
      <c r="X38" s="2421"/>
      <c r="Y38" s="2421"/>
      <c r="Z38" s="2421" t="s">
        <v>531</v>
      </c>
      <c r="AA38" s="2421"/>
      <c r="AB38" s="2421"/>
      <c r="AC38" s="2350" t="s">
        <v>433</v>
      </c>
      <c r="AD38" s="2369"/>
      <c r="AE38" s="2370"/>
      <c r="AF38" s="2334"/>
      <c r="AG38" s="2422" t="s">
        <v>529</v>
      </c>
      <c r="AH38" s="2421" t="s">
        <v>530</v>
      </c>
      <c r="AI38" s="2421"/>
      <c r="AJ38" s="2421"/>
      <c r="AK38" s="2421" t="s">
        <v>531</v>
      </c>
      <c r="AL38" s="2421"/>
      <c r="AM38" s="2421"/>
      <c r="AN38" s="2350" t="s">
        <v>433</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532</v>
      </c>
      <c r="X39" s="2421" t="s">
        <v>533</v>
      </c>
      <c r="Y39" s="2421"/>
      <c r="Z39" s="2421" t="s">
        <v>534</v>
      </c>
      <c r="AA39" s="2421" t="s">
        <v>533</v>
      </c>
      <c r="AB39" s="2421"/>
      <c r="AC39" s="2351"/>
      <c r="AD39" s="2371"/>
      <c r="AE39" s="2372"/>
      <c r="AF39" s="2334"/>
      <c r="AG39" s="2422"/>
      <c r="AH39" s="2421" t="s">
        <v>532</v>
      </c>
      <c r="AI39" s="2421" t="s">
        <v>533</v>
      </c>
      <c r="AJ39" s="2421"/>
      <c r="AK39" s="2421" t="s">
        <v>534</v>
      </c>
      <c r="AL39" s="2421" t="s">
        <v>533</v>
      </c>
      <c r="AM39" s="2421"/>
      <c r="AN39" s="2351"/>
      <c r="AO39" s="2371"/>
      <c r="AP39" s="2372"/>
      <c r="AQ39" s="2334"/>
      <c r="AR39" s="2337"/>
      <c r="AS39" s="2183"/>
      <c r="AY39" s="1211">
        <v>19</v>
      </c>
    </row>
    <row customHeight="1" ht="61.949999999999996">
      <c r="A40" s="1426"/>
      <c r="B40" s="1426" t="s">
        <v>134</v>
      </c>
      <c r="C40" s="1426" t="s">
        <v>135</v>
      </c>
      <c r="D40" s="1426" t="s">
        <v>136</v>
      </c>
      <c r="E40" s="1420" t="s">
        <v>434</v>
      </c>
      <c r="F40" s="1420" t="s">
        <v>435</v>
      </c>
      <c r="G40" s="1420" t="s">
        <v>436</v>
      </c>
      <c r="H40" s="1420"/>
      <c r="I40" s="1420" t="s">
        <v>487</v>
      </c>
      <c r="J40" s="1420" t="s">
        <v>439</v>
      </c>
      <c r="K40" s="1420" t="s">
        <v>488</v>
      </c>
      <c r="L40" s="1420" t="s">
        <v>415</v>
      </c>
      <c r="Q40" s="432"/>
      <c r="R40" s="432"/>
      <c r="S40" s="2329"/>
      <c r="T40" s="2265"/>
      <c r="U40" s="358"/>
      <c r="V40" s="2422"/>
      <c r="W40" s="2421"/>
      <c r="X40" s="2039" t="s">
        <v>535</v>
      </c>
      <c r="Y40" s="2039" t="s">
        <v>536</v>
      </c>
      <c r="Z40" s="2421"/>
      <c r="AA40" s="2039" t="s">
        <v>537</v>
      </c>
      <c r="AB40" s="2039" t="s">
        <v>538</v>
      </c>
      <c r="AC40" s="1545" t="s">
        <v>443</v>
      </c>
      <c r="AD40" s="2326" t="s">
        <v>444</v>
      </c>
      <c r="AE40" s="2327"/>
      <c r="AF40" s="2335"/>
      <c r="AG40" s="2422"/>
      <c r="AH40" s="2421"/>
      <c r="AI40" s="2039" t="s">
        <v>535</v>
      </c>
      <c r="AJ40" s="2039" t="s">
        <v>536</v>
      </c>
      <c r="AK40" s="2421"/>
      <c r="AL40" s="2039" t="s">
        <v>537</v>
      </c>
      <c r="AM40" s="2039" t="s">
        <v>538</v>
      </c>
      <c r="AN40" s="1545" t="s">
        <v>443</v>
      </c>
      <c r="AO40" s="2326" t="s">
        <v>444</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107</v>
      </c>
      <c r="T41" s="1311" t="s">
        <v>108</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395</v>
      </c>
      <c r="AU43" s="556"/>
      <c r="AV43" s="556" t="str">
        <f>IF(T43="","",T43)</f>
        <v>Территория действия тарифа</v>
      </c>
      <c r="AW43" s="556"/>
      <c r="AX43" s="556"/>
      <c r="AY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528</v>
      </c>
      <c r="AU44" s="556"/>
      <c r="AV44" s="556" t="str">
        <f>IF(T44="","",T44)</f>
        <v>Наименование централизованной системы горячего водоснабжения</v>
      </c>
      <c r="AW44" s="556"/>
      <c r="AX44" s="556"/>
      <c r="AY44" s="1211">
        <v>23</v>
      </c>
    </row>
    <row customHeight="1" ht="24">
      <c r="A45" s="1419" t="s">
        <v>253</v>
      </c>
      <c r="B45" s="1419" t="s">
        <v>254</v>
      </c>
      <c r="C45" s="1419" t="s">
        <v>255</v>
      </c>
      <c r="D45" s="1419" t="s">
        <v>540</v>
      </c>
      <c r="E45" s="2315"/>
      <c r="F45" s="2315"/>
      <c r="G45" s="2315"/>
      <c r="H45" s="2315"/>
      <c r="I45" s="2312" t="str">
        <f>S44&amp;".1"</f>
        <v>...1</v>
      </c>
      <c r="J45" s="1419"/>
      <c r="K45" s="1419"/>
      <c r="L45" s="1420"/>
      <c r="P45" s="2313">
        <v>1</v>
      </c>
      <c r="Q45" s="1537"/>
      <c r="R45" s="412"/>
      <c r="S45" s="1549" t="str">
        <f>$I45</f>
        <v>...1</v>
      </c>
      <c r="T45" s="341" t="s">
        <v>480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481</v>
      </c>
      <c r="AU45" s="556"/>
      <c r="AV45" s="556" t="str">
        <f>IF(T45="","",T45)</f>
        <v>Наименование признака дифференциации</v>
      </c>
      <c r="AW45" s="556"/>
      <c r="AX45" s="556"/>
      <c r="AY45" s="1211">
        <v>23</v>
      </c>
    </row>
    <row customHeight="1" ht="24">
      <c r="A46" s="1419" t="s">
        <v>253</v>
      </c>
      <c r="B46" s="1419" t="s">
        <v>254</v>
      </c>
      <c r="C46" s="1419" t="s">
        <v>255</v>
      </c>
      <c r="D46" s="1419" t="s">
        <v>540</v>
      </c>
      <c r="E46" s="2315"/>
      <c r="F46" s="2315"/>
      <c r="G46" s="2315"/>
      <c r="H46" s="2315"/>
      <c r="I46" s="2342"/>
      <c r="J46" s="2312" t="str">
        <f>I45&amp;".1"</f>
        <v>...1.1</v>
      </c>
      <c r="K46" s="1419"/>
      <c r="L46" s="1420" t="s">
        <v>403</v>
      </c>
      <c r="P46" s="2313"/>
      <c r="Q46" s="2313">
        <v>1</v>
      </c>
      <c r="R46" s="413"/>
      <c r="S46" s="1549" t="str">
        <f>$J46</f>
        <v>...1.1</v>
      </c>
      <c r="T46" s="342" t="s">
        <v>404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482</v>
      </c>
      <c r="AU46" s="556"/>
      <c r="AV46" s="556" t="str">
        <f>IF(T46="","",T46)</f>
        <v>Группа потребителей</v>
      </c>
      <c r="AW46" s="556"/>
      <c r="AX46" s="556"/>
      <c r="AY46" s="1211">
        <v>23</v>
      </c>
    </row>
    <row customHeight="1" ht="24">
      <c r="A47" s="1419" t="s">
        <v>253</v>
      </c>
      <c r="B47" s="1419" t="s">
        <v>254</v>
      </c>
      <c r="C47" s="1419" t="s">
        <v>255</v>
      </c>
      <c r="D47" s="1419" t="s">
        <v>540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253</v>
      </c>
      <c r="B48" s="1419" t="s">
        <v>254</v>
      </c>
      <c r="C48" s="1419" t="s">
        <v>255</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253</v>
      </c>
      <c r="B49" s="1419" t="s">
        <v>254</v>
      </c>
      <c r="C49" s="1419" t="s">
        <v>255</v>
      </c>
      <c r="D49" s="1419" t="s">
        <v>540</v>
      </c>
      <c r="E49" s="2315"/>
      <c r="F49" s="2315"/>
      <c r="G49" s="2315"/>
      <c r="H49" s="2315"/>
      <c r="I49" s="2342"/>
      <c r="J49" s="2312"/>
      <c r="K49" s="1419"/>
      <c r="L49" s="1420"/>
      <c r="P49" s="2313"/>
      <c r="Q49" s="2313"/>
      <c r="R49" s="412"/>
      <c r="S49" s="1334"/>
      <c r="T49" s="343" t="s">
        <v>483</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484</v>
      </c>
      <c r="AU49" s="556"/>
      <c r="AV49" s="556" t="str">
        <f>IF(T49="","",T49)</f>
        <v>Добавить значение признака дифференциации</v>
      </c>
      <c r="AW49" s="556"/>
      <c r="AX49" s="556"/>
      <c r="AY49" s="1211">
        <v>20</v>
      </c>
    </row>
    <row customHeight="1" ht="22.049999999999997">
      <c r="A50" s="1419" t="s">
        <v>253</v>
      </c>
      <c r="B50" s="1419" t="s">
        <v>254</v>
      </c>
      <c r="C50" s="1419" t="s">
        <v>255</v>
      </c>
      <c r="D50" s="1419" t="s">
        <v>540</v>
      </c>
      <c r="E50" s="2315"/>
      <c r="F50" s="2315"/>
      <c r="G50" s="2315"/>
      <c r="H50" s="2315"/>
      <c r="I50" s="2312"/>
      <c r="J50" s="1419"/>
      <c r="K50" s="1419"/>
      <c r="L50" s="1420"/>
      <c r="P50" s="2313"/>
      <c r="Q50" s="1537"/>
      <c r="R50" s="412"/>
      <c r="S50" s="1334"/>
      <c r="T50" s="421" t="s">
        <v>409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253</v>
      </c>
      <c r="B51" s="1419" t="s">
        <v>254</v>
      </c>
      <c r="C51" s="1419" t="s">
        <v>255</v>
      </c>
      <c r="D51" s="1419" t="s">
        <v>540</v>
      </c>
      <c r="E51" s="2315"/>
      <c r="F51" s="2315"/>
      <c r="G51" s="2315"/>
      <c r="H51" s="2314"/>
      <c r="I51" s="1419"/>
      <c r="J51" s="1419"/>
      <c r="K51" s="1419"/>
      <c r="L51" s="1420"/>
      <c r="M51" s="1421"/>
      <c r="N51" s="1421"/>
      <c r="O51" s="593"/>
      <c r="P51" s="416"/>
      <c r="Q51" s="431"/>
      <c r="R51" s="411"/>
      <c r="S51" s="1334"/>
      <c r="T51" s="428" t="s">
        <v>485</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253</v>
      </c>
      <c r="B52" s="1399" t="s">
        <v>254</v>
      </c>
      <c r="C52" s="1370"/>
      <c r="D52" s="1370"/>
      <c r="E52" s="2315"/>
      <c r="F52" s="2314"/>
      <c r="G52" s="1370"/>
      <c r="H52" s="1370"/>
      <c r="I52" s="1370"/>
      <c r="J52" s="1370"/>
      <c r="K52" s="1370"/>
      <c r="L52" s="1550"/>
      <c r="M52" s="1377"/>
      <c r="N52" s="137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253</v>
      </c>
      <c r="B53" s="1399"/>
      <c r="C53" s="1399"/>
      <c r="D53" s="1399"/>
      <c r="E53" s="2314"/>
      <c r="F53" s="1399"/>
      <c r="G53" s="1399"/>
      <c r="H53" s="1399"/>
      <c r="I53" s="1399"/>
      <c r="J53" s="1399"/>
      <c r="K53" s="1399"/>
      <c r="L53" s="1402"/>
      <c r="M53" s="1377"/>
      <c r="N53" s="1377"/>
      <c r="O53" s="574"/>
      <c r="P53" s="436"/>
      <c r="Q53" s="1400"/>
      <c r="R53" s="436"/>
      <c r="S53" s="1378"/>
      <c r="T53" s="1381" t="s">
        <v>413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F20DD-AFAA-559D-202E-CB4FCB00C73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528</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399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499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415</v>
      </c>
      <c r="P24" s="1564"/>
      <c r="Q24" s="1566"/>
      <c r="R24" s="1566"/>
      <c r="AA24" s="1563" t="s">
        <v>417</v>
      </c>
      <c r="AC24" s="1563" t="s">
        <v>418</v>
      </c>
      <c r="AD24" s="1563" t="s">
        <v>466</v>
      </c>
      <c r="AH24" s="1563" t="s">
        <v>466</v>
      </c>
      <c r="AK24" s="1563" t="s">
        <v>503</v>
      </c>
      <c r="AL24" s="1563" t="s">
        <v>466</v>
      </c>
      <c r="AP24" s="1563" t="s">
        <v>466</v>
      </c>
      <c r="AY24" s="1563" t="s">
        <v>417</v>
      </c>
      <c r="BA24" s="1563" t="s">
        <v>418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"Горэлектросеть" ЗАТО г. Островной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298</v>
      </c>
      <c r="BI40" s="1211">
        <v>14</v>
      </c>
    </row>
    <row customHeight="1" ht="14.699999999999998">
      <c r="Q41" s="347"/>
      <c r="R41" s="432"/>
      <c r="S41" s="2329" t="s">
        <v>87</v>
      </c>
      <c r="T41" s="2265" t="s">
        <v>504</v>
      </c>
      <c r="U41" s="357"/>
      <c r="V41" s="2330" t="s">
        <v>426</v>
      </c>
      <c r="W41" s="2331"/>
      <c r="X41" s="2331"/>
      <c r="Y41" s="2331"/>
      <c r="Z41" s="2331"/>
      <c r="AA41" s="2331"/>
      <c r="AB41" s="2332"/>
      <c r="AC41" s="2333" t="s">
        <v>427</v>
      </c>
      <c r="AD41" s="2384" t="s">
        <v>505</v>
      </c>
      <c r="AE41" s="2347"/>
      <c r="AF41" s="2347"/>
      <c r="AG41" s="2385"/>
      <c r="AH41" s="2384" t="s">
        <v>506</v>
      </c>
      <c r="AI41" s="2347"/>
      <c r="AJ41" s="2347"/>
      <c r="AK41" s="2385"/>
      <c r="AL41" s="2384" t="s">
        <v>507</v>
      </c>
      <c r="AM41" s="2347"/>
      <c r="AN41" s="2347"/>
      <c r="AO41" s="2385"/>
      <c r="AP41" s="2384" t="s">
        <v>508</v>
      </c>
      <c r="AQ41" s="2347"/>
      <c r="AR41" s="2347"/>
      <c r="AS41" s="2385"/>
      <c r="AT41" s="2330" t="s">
        <v>426</v>
      </c>
      <c r="AU41" s="2331"/>
      <c r="AV41" s="2331"/>
      <c r="AW41" s="2331"/>
      <c r="AX41" s="2331"/>
      <c r="AY41" s="2331"/>
      <c r="AZ41" s="2332"/>
      <c r="BA41" s="2333" t="s">
        <v>427</v>
      </c>
      <c r="BB41" s="2336" t="s">
        <v>429</v>
      </c>
      <c r="BC41" s="2183"/>
      <c r="BI41" s="1211">
        <v>14</v>
      </c>
    </row>
    <row customHeight="1" ht="35.699999999999996">
      <c r="Q42" s="347"/>
      <c r="R42" s="432"/>
      <c r="S42" s="2329"/>
      <c r="T42" s="2265"/>
      <c r="U42" s="1087"/>
      <c r="V42" s="2248" t="s">
        <v>509</v>
      </c>
      <c r="W42" s="2249"/>
      <c r="X42" s="2248" t="s">
        <v>510</v>
      </c>
      <c r="Y42" s="2249"/>
      <c r="Z42" s="2350" t="s">
        <v>511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509</v>
      </c>
      <c r="AU42" s="2249"/>
      <c r="AV42" s="2248" t="s">
        <v>510</v>
      </c>
      <c r="AW42" s="2249"/>
      <c r="AX42" s="2350" t="s">
        <v>511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434</v>
      </c>
      <c r="F44" s="1420" t="s">
        <v>435</v>
      </c>
      <c r="G44" s="1420" t="s">
        <v>436</v>
      </c>
      <c r="H44" s="1420" t="s">
        <v>437</v>
      </c>
      <c r="I44" s="1420" t="s">
        <v>438</v>
      </c>
      <c r="J44" s="1420" t="s">
        <v>439</v>
      </c>
      <c r="K44" s="1420" t="s">
        <v>440</v>
      </c>
      <c r="L44" s="1420" t="s">
        <v>415</v>
      </c>
      <c r="Q44" s="347"/>
      <c r="R44" s="432"/>
      <c r="S44" s="2329"/>
      <c r="T44" s="2265"/>
      <c r="U44" s="358"/>
      <c r="V44" s="1535" t="s">
        <v>475</v>
      </c>
      <c r="W44" s="1535" t="s">
        <v>476</v>
      </c>
      <c r="X44" s="1535" t="s">
        <v>475</v>
      </c>
      <c r="Y44" s="1535" t="s">
        <v>476</v>
      </c>
      <c r="Z44" s="1545" t="s">
        <v>443</v>
      </c>
      <c r="AA44" s="2326" t="s">
        <v>444</v>
      </c>
      <c r="AB44" s="2327"/>
      <c r="AC44" s="2335"/>
      <c r="AD44" s="2389"/>
      <c r="AE44" s="2390"/>
      <c r="AF44" s="2390"/>
      <c r="AG44" s="2391"/>
      <c r="AH44" s="2389"/>
      <c r="AI44" s="2390"/>
      <c r="AJ44" s="2390"/>
      <c r="AK44" s="2391"/>
      <c r="AL44" s="2389"/>
      <c r="AM44" s="2390"/>
      <c r="AN44" s="2390"/>
      <c r="AO44" s="2391"/>
      <c r="AP44" s="2389"/>
      <c r="AQ44" s="2390"/>
      <c r="AR44" s="2390"/>
      <c r="AS44" s="2391"/>
      <c r="AT44" s="1535" t="s">
        <v>475</v>
      </c>
      <c r="AU44" s="1535" t="s">
        <v>476</v>
      </c>
      <c r="AV44" s="1535" t="s">
        <v>475</v>
      </c>
      <c r="AW44" s="1535" t="s">
        <v>476</v>
      </c>
      <c r="AX44" s="1545" t="s">
        <v>443</v>
      </c>
      <c r="AY44" s="2326" t="s">
        <v>444</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107</v>
      </c>
      <c r="T45" s="1311" t="s">
        <v>108</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258</v>
      </c>
      <c r="B47" s="1419" t="s">
        <v>259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395</v>
      </c>
      <c r="BE47" s="556"/>
      <c r="BF47" s="556" t="str">
        <f>IF(T47="","",T47)</f>
        <v>Территория действия тарифа</v>
      </c>
      <c r="BG47" s="556"/>
      <c r="BH47" s="556"/>
      <c r="BI47" s="1211">
        <v>21</v>
      </c>
    </row>
    <row customHeight="1" ht="35.699999999999996">
      <c r="A48" s="1419" t="s">
        <v>258</v>
      </c>
      <c r="B48" s="1419" t="s">
        <v>259</v>
      </c>
      <c r="C48" s="1419" t="s">
        <v>260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528</v>
      </c>
      <c r="BE48" s="556"/>
      <c r="BF48" s="556" t="str">
        <f>IF(T48="","",T48)</f>
        <v>Наименование централизованной системы горячего водоснабжения</v>
      </c>
      <c r="BG48" s="556"/>
      <c r="BH48" s="556"/>
      <c r="BI48" s="1211">
        <v>34</v>
      </c>
    </row>
    <row s="2849" customFormat="1" customHeight="1" ht="0">
      <c r="A49" s="1399" t="s">
        <v>258</v>
      </c>
      <c r="B49" s="1399" t="s">
        <v>259</v>
      </c>
      <c r="C49" s="1399" t="s">
        <v>260</v>
      </c>
      <c r="D49" s="1399" t="s">
        <v>541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399</v>
      </c>
      <c r="BE49" s="556"/>
      <c r="BF49" s="556" t="str">
        <f>IF(T49="","",T49)</f>
        <v/>
      </c>
      <c r="BG49" s="556"/>
      <c r="BH49" s="556"/>
      <c r="BI49" s="567">
        <v>0</v>
      </c>
    </row>
    <row s="2849" customFormat="1" customHeight="1" ht="0">
      <c r="A50" s="1399" t="s">
        <v>258</v>
      </c>
      <c r="B50" s="1399" t="s">
        <v>259</v>
      </c>
      <c r="C50" s="1399" t="s">
        <v>260</v>
      </c>
      <c r="D50" s="1399" t="s">
        <v>541</v>
      </c>
      <c r="E50" s="2315"/>
      <c r="F50" s="2315"/>
      <c r="G50" s="2315"/>
      <c r="H50" s="2315"/>
      <c r="I50" s="2312" t="str">
        <f>S49&amp;".1"</f>
        <v>.1</v>
      </c>
      <c r="J50" s="1399"/>
      <c r="K50" s="1399"/>
      <c r="L50" s="1402" t="s">
        <v>400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258</v>
      </c>
      <c r="B51" s="1399" t="s">
        <v>259</v>
      </c>
      <c r="C51" s="1399" t="s">
        <v>260</v>
      </c>
      <c r="D51" s="1399" t="s">
        <v>541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258</v>
      </c>
      <c r="B52" s="1419" t="s">
        <v>259</v>
      </c>
      <c r="C52" s="1419" t="s">
        <v>260</v>
      </c>
      <c r="D52" s="1419" t="s">
        <v>541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499</v>
      </c>
      <c r="AT53" s="1449"/>
      <c r="AU53" s="1552"/>
      <c r="AV53" s="1449"/>
      <c r="AW53" s="1552"/>
      <c r="AX53" s="1449"/>
      <c r="AY53" s="1449"/>
      <c r="AZ53" s="1449"/>
      <c r="BA53" s="1449"/>
      <c r="BB53" s="1453"/>
      <c r="BC53" s="2310"/>
      <c r="BE53" s="556"/>
      <c r="BF53" s="556"/>
      <c r="BG53" s="556"/>
      <c r="BH53" s="556"/>
      <c r="BI53" s="1211">
        <v>11</v>
      </c>
    </row>
    <row customHeight="1" ht="11.549999999999999">
      <c r="A54" s="1419" t="s">
        <v>258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258</v>
      </c>
      <c r="B56" s="1419" t="s">
        <v>259</v>
      </c>
      <c r="C56" s="1419" t="s">
        <v>260</v>
      </c>
      <c r="D56" s="1419" t="s">
        <v>541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258</v>
      </c>
      <c r="B57" s="1419" t="s">
        <v>259</v>
      </c>
      <c r="C57" s="1419" t="s">
        <v>260</v>
      </c>
      <c r="D57" s="1419" t="s">
        <v>541</v>
      </c>
      <c r="E57" s="2315"/>
      <c r="F57" s="2315"/>
      <c r="G57" s="2315"/>
      <c r="H57" s="2315"/>
      <c r="I57" s="2342"/>
      <c r="J57" s="2312"/>
      <c r="K57" s="1419"/>
      <c r="L57" s="1420"/>
      <c r="P57" s="2313"/>
      <c r="Q57" s="2313"/>
      <c r="R57" s="412"/>
      <c r="S57" s="1334"/>
      <c r="T57" s="343" t="s">
        <v>465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258</v>
      </c>
      <c r="B58" s="1399" t="s">
        <v>259</v>
      </c>
      <c r="C58" s="1399" t="s">
        <v>260</v>
      </c>
      <c r="D58" s="1399" t="s">
        <v>541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258</v>
      </c>
      <c r="B59" s="1399" t="s">
        <v>259</v>
      </c>
      <c r="C59" s="1399" t="s">
        <v>260</v>
      </c>
      <c r="D59" s="1399" t="s">
        <v>541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258</v>
      </c>
      <c r="B60" s="1399" t="s">
        <v>259</v>
      </c>
      <c r="C60" s="1399" t="s">
        <v>260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258</v>
      </c>
      <c r="B61" s="1399" t="s">
        <v>259</v>
      </c>
      <c r="C61" s="1370"/>
      <c r="D61" s="1370"/>
      <c r="E61" s="2315"/>
      <c r="F61" s="2314"/>
      <c r="G61" s="1370"/>
      <c r="H61" s="1370"/>
      <c r="I61" s="1370"/>
      <c r="J61" s="1370"/>
      <c r="K61" s="1370"/>
      <c r="L61" s="1550"/>
      <c r="M61" s="1377"/>
      <c r="N61" s="1377"/>
      <c r="P61" s="1372"/>
      <c r="Q61" s="1373"/>
      <c r="R61" s="1372"/>
      <c r="S61" s="1378"/>
      <c r="T61" s="1381" t="s">
        <v>412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258</v>
      </c>
      <c r="B62" s="1399"/>
      <c r="C62" s="1399"/>
      <c r="D62" s="1399"/>
      <c r="E62" s="2314"/>
      <c r="F62" s="1399"/>
      <c r="G62" s="1399"/>
      <c r="H62" s="1399"/>
      <c r="I62" s="1399"/>
      <c r="J62" s="1399"/>
      <c r="K62" s="1399"/>
      <c r="L62" s="1402"/>
      <c r="M62" s="1377"/>
      <c r="N62" s="1377"/>
      <c r="O62" s="574"/>
      <c r="P62" s="436"/>
      <c r="Q62" s="1400"/>
      <c r="R62" s="436"/>
      <c r="S62" s="1378"/>
      <c r="T62" s="1381" t="s">
        <v>413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6C087-4E32-5726-B71F-6E3D7025811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542</v>
      </c>
      <c r="D2" s="1694"/>
      <c r="E2" s="602">
        <f>B2</f>
        <v>0</v>
      </c>
      <c r="F2" s="603"/>
      <c r="G2" s="1702" t="s">
        <v>543</v>
      </c>
      <c r="H2" s="1702" t="s">
        <v>543</v>
      </c>
      <c r="I2" s="1702" t="s">
        <v>543</v>
      </c>
      <c r="J2" s="345" t="s">
        <v>544</v>
      </c>
      <c r="K2" s="599"/>
      <c r="AF2" s="1687">
        <v>0</v>
      </c>
    </row>
    <row s="2849" customFormat="1" customHeight="1" ht="0.75" hidden="1">
      <c r="B3" s="2155"/>
      <c r="C3" s="1223"/>
      <c r="D3" s="604"/>
      <c r="E3" s="605"/>
      <c r="F3" s="606" t="s">
        <v>545</v>
      </c>
      <c r="G3" s="607"/>
      <c r="H3" s="607">
        <f>H4*H5+H7</f>
        <v>0</v>
      </c>
      <c r="I3" s="607">
        <f>I4*I5+I6</f>
        <v>0</v>
      </c>
      <c r="J3" s="608"/>
      <c r="AF3" s="1692">
        <v>0</v>
      </c>
    </row>
    <row customHeight="1" ht="23.25" hidden="1">
      <c r="B4" s="2155"/>
      <c r="C4" s="1223"/>
      <c r="D4" s="1694"/>
      <c r="E4" s="602" t="str">
        <f>B2&amp;".1"</f>
        <v>.1</v>
      </c>
      <c r="F4" s="609" t="s">
        <v>546</v>
      </c>
      <c r="G4" s="610"/>
      <c r="H4" s="597"/>
      <c r="I4" s="597"/>
      <c r="J4" s="345" t="s">
        <v>547</v>
      </c>
      <c r="K4" s="599"/>
      <c r="AF4" s="1687">
        <v>0</v>
      </c>
    </row>
    <row customHeight="1" ht="18.75" hidden="1">
      <c r="B5" s="2155"/>
      <c r="C5" s="1223"/>
      <c r="D5" s="1694"/>
      <c r="E5" s="602" t="str">
        <f>B2&amp;".2"</f>
        <v>.2</v>
      </c>
      <c r="F5" s="609" t="s">
        <v>548</v>
      </c>
      <c r="G5" s="1702" t="s">
        <v>549</v>
      </c>
      <c r="H5" s="597"/>
      <c r="I5" s="597"/>
      <c r="J5" s="345"/>
      <c r="K5" s="599"/>
      <c r="AF5" s="1687">
        <v>0</v>
      </c>
    </row>
    <row customHeight="1" ht="18.75" hidden="1">
      <c r="B6" s="2155"/>
      <c r="C6" s="1223"/>
      <c r="D6" s="1694"/>
      <c r="E6" s="602" t="str">
        <f>B2&amp;".3"</f>
        <v>.3</v>
      </c>
      <c r="F6" s="609" t="s">
        <v>550</v>
      </c>
      <c r="G6" s="1702" t="s">
        <v>549</v>
      </c>
      <c r="H6" s="597"/>
      <c r="I6" s="597"/>
      <c r="J6" s="345"/>
      <c r="K6" s="599"/>
      <c r="AF6" s="1687">
        <v>0</v>
      </c>
    </row>
    <row customHeight="1" ht="18.75" hidden="1">
      <c r="B7" s="2155"/>
      <c r="C7" s="1223"/>
      <c r="D7" s="1694"/>
      <c r="E7" s="602" t="str">
        <f>B2&amp;".4"</f>
        <v>.4</v>
      </c>
      <c r="F7" s="609" t="s">
        <v>551</v>
      </c>
      <c r="G7" s="1702" t="s">
        <v>543</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549</v>
      </c>
      <c r="H9" s="597"/>
      <c r="I9" s="597"/>
      <c r="J9" s="598" t="s">
        <v>552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553</v>
      </c>
      <c r="H11" s="597"/>
      <c r="I11" s="597"/>
      <c r="J11" s="345" t="s">
        <v>554</v>
      </c>
      <c r="K11" s="599"/>
      <c r="AF11" s="1687">
        <v>0</v>
      </c>
    </row>
    <row customHeight="1" ht="11.25" hidden="1">
      <c r="AF12" s="1687">
        <v>0</v>
      </c>
    </row>
    <row customHeight="1" ht="22.5" hidden="1">
      <c r="D13" s="1694"/>
      <c r="E13" s="602"/>
      <c r="F13" s="596"/>
      <c r="G13" s="1025" t="s">
        <v>555</v>
      </c>
      <c r="H13" s="601"/>
      <c r="I13" s="601"/>
      <c r="J13" s="801" t="s">
        <v>556</v>
      </c>
      <c r="K13" s="599"/>
      <c r="AF13" s="1687">
        <v>0</v>
      </c>
    </row>
    <row customHeight="1" ht="11.25" hidden="1">
      <c r="AF14" s="1687">
        <v>0</v>
      </c>
    </row>
    <row customHeight="1" ht="22.5" hidden="1">
      <c r="D15" s="1694"/>
      <c r="E15" s="602"/>
      <c r="F15" s="596"/>
      <c r="G15" s="1702" t="s">
        <v>557</v>
      </c>
      <c r="H15" s="601"/>
      <c r="I15" s="601"/>
      <c r="J15" s="345" t="s">
        <v>558</v>
      </c>
      <c r="K15" s="599"/>
      <c r="AF15" s="1687">
        <v>0</v>
      </c>
    </row>
    <row customHeight="1" ht="11.25" hidden="1">
      <c r="AF16" s="1687">
        <v>0</v>
      </c>
    </row>
    <row customHeight="1" ht="22.5" hidden="1">
      <c r="D17" s="1694"/>
      <c r="E17" s="602"/>
      <c r="F17" s="596"/>
      <c r="G17" s="1702" t="s">
        <v>559</v>
      </c>
      <c r="H17" s="601"/>
      <c r="I17" s="601"/>
      <c r="J17" s="345" t="s">
        <v>560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"Горэлектросеть" ЗАТО г. Островной</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115</v>
      </c>
      <c r="AF24" s="1692">
        <v>1</v>
      </c>
    </row>
    <row customHeight="1" ht="11.549999999999999">
      <c r="E25" s="767"/>
      <c r="F25" s="2423" t="s">
        <v>103</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2183"/>
      <c r="AF25" s="1687">
        <v>11</v>
      </c>
    </row>
    <row customHeight="1" ht="11.549999999999999">
      <c r="E26" s="767"/>
      <c r="F26" s="2423" t="s">
        <v>561</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297</v>
      </c>
      <c r="F28" s="2426"/>
      <c r="G28" s="2426"/>
      <c r="H28" s="1701"/>
      <c r="I28" s="1701"/>
      <c r="J28" s="2183"/>
      <c r="AF28" s="1687">
        <v>11</v>
      </c>
    </row>
    <row customHeight="1" ht="24">
      <c r="E29" s="1702" t="s">
        <v>87</v>
      </c>
      <c r="F29" s="1709" t="s">
        <v>299</v>
      </c>
      <c r="G29" s="1709" t="s">
        <v>563</v>
      </c>
      <c r="H29" s="1709" t="s">
        <v>300</v>
      </c>
      <c r="I29" s="1709" t="s">
        <v>300</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549</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549</v>
      </c>
      <c r="H31" s="614">
        <f>SUMIF($K33:$K71,$K31,H33:H71)</f>
        <v>0</v>
      </c>
      <c r="I31" s="614">
        <f>SUMIF($K33:$K71,$K31,I33:I71)</f>
        <v>0</v>
      </c>
      <c r="J31" s="345" t="str">
        <f>FHD_NOTE_P_2</f>
        <v>Указывается суммарная себестоимость производимых товаров.</v>
      </c>
      <c r="K31" s="1692" t="s">
        <v>564</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549</v>
      </c>
      <c r="H32" s="613"/>
      <c r="I32" s="613"/>
      <c r="J32" s="345" t="str">
        <f>FHD_NOTE_P_3</f>
        <v/>
      </c>
      <c r="K32" s="1692" t="str">
        <f>IF((LEN(E32)-LEN(SUBSTITUTE(E32,".","")))/LEN(".")=1,"p","")</f>
        <v>p</v>
      </c>
      <c r="AF32" s="1687">
        <v>11</v>
      </c>
    </row>
    <row customHeight="1" ht="11.25" hidden="1">
      <c r="A33" s="2427" t="s">
        <v>565</v>
      </c>
      <c r="D33" s="1694"/>
      <c r="E33" s="602" t="str">
        <f>FHD_NUM_P_4</f>
        <v/>
      </c>
      <c r="F33" s="1580" t="str">
        <f>FHD_P_4</f>
        <v/>
      </c>
      <c r="G33" s="1934" t="s">
        <v>549</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566</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567</v>
      </c>
      <c r="D41" s="1694"/>
      <c r="E41" s="602" t="str">
        <f>FHD_NUM_P_5</f>
        <v/>
      </c>
      <c r="F41" s="1580" t="str">
        <f>FHD_P_5</f>
        <v/>
      </c>
      <c r="G41" s="1934" t="s">
        <v>549</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549</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549</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549</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568</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569</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570</v>
      </c>
      <c r="C47" s="1692"/>
      <c r="D47" s="631"/>
      <c r="E47" s="602" t="str">
        <f>FHD_NUM_P_11</f>
        <v/>
      </c>
      <c r="F47" s="1580" t="str">
        <f>FHD_P_11</f>
        <v/>
      </c>
      <c r="G47" s="1934" t="s">
        <v>549</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571</v>
      </c>
      <c r="C48" s="1692"/>
      <c r="D48" s="1694"/>
      <c r="E48" s="602" t="str">
        <f>FHD_NUM_P_12</f>
        <v>2.3</v>
      </c>
      <c r="F48" s="1580" t="str">
        <f>FHD_P_12</f>
        <v>Расходы на химические реагенты, используемые в технологическом процессе</v>
      </c>
      <c r="G48" s="1934" t="s">
        <v>549</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549</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549</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549</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549</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549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549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549</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549</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549</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549</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549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549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549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549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549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549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549</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303</v>
      </c>
      <c r="H66" s="1705" t="s">
        <v>572</v>
      </c>
      <c r="I66" s="1705" t="s">
        <v>572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573</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549</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303</v>
      </c>
      <c r="H68" s="1705" t="s">
        <v>572</v>
      </c>
      <c r="I68" s="1705" t="s">
        <v>572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549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574</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575</v>
      </c>
      <c r="C72" s="1692"/>
      <c r="D72" s="1694"/>
      <c r="E72" s="602" t="str">
        <f>FHD_NUM_P_34</f>
        <v/>
      </c>
      <c r="F72" s="1936" t="str">
        <f>FHD_P_34</f>
        <v/>
      </c>
      <c r="G72" s="1934" t="s">
        <v>549</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549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549</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549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549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549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549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549</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576</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549</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303</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577</v>
      </c>
      <c r="C82" s="791"/>
      <c r="D82" s="789"/>
      <c r="E82" s="602" t="str">
        <f>FHD_NUM_P_44</f>
        <v>7</v>
      </c>
      <c r="F82" s="1936" t="str">
        <f>FHD_P_44</f>
        <v>Объём поднятой воды</v>
      </c>
      <c r="G82" s="1937" t="s">
        <v>578</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578</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578</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578</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578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578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578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578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555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579</v>
      </c>
      <c r="C91" s="791"/>
      <c r="D91" s="789"/>
      <c r="E91" s="602" t="str">
        <f>FHD_NUM_P_53</f>
        <v/>
      </c>
      <c r="F91" s="1936" t="str">
        <f>FHD_P_53</f>
        <v/>
      </c>
      <c r="G91" s="1937" t="s">
        <v>578</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578</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580</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581</v>
      </c>
      <c r="D96" s="1694"/>
      <c r="E96" s="602" t="str">
        <f>FHD_NUM_P_58</f>
        <v/>
      </c>
      <c r="F96" s="1936" t="str">
        <f>FHD_P_58</f>
        <v/>
      </c>
      <c r="G96" s="1937" t="s">
        <v>578</v>
      </c>
      <c r="H96" s="1033"/>
      <c r="I96" s="633"/>
      <c r="J96" s="345" t="str">
        <f>FHD_NOTE_P_58</f>
        <v/>
      </c>
      <c r="K96" s="599"/>
      <c r="AF96" s="1687">
        <v>0</v>
      </c>
    </row>
    <row customHeight="1" ht="18.75" hidden="1">
      <c r="A97" s="2427"/>
      <c r="D97" s="1694"/>
      <c r="E97" s="602" t="str">
        <f>FHD_NUM_P_59</f>
        <v/>
      </c>
      <c r="F97" s="1936" t="str">
        <f>FHD_P_59</f>
        <v/>
      </c>
      <c r="G97" s="1937" t="s">
        <v>578</v>
      </c>
      <c r="H97" s="1033"/>
      <c r="I97" s="633"/>
      <c r="J97" s="345" t="str">
        <f>FHD_NOTE_P_59</f>
        <v/>
      </c>
      <c r="K97" s="599"/>
      <c r="AF97" s="1687">
        <v>0</v>
      </c>
    </row>
    <row customHeight="1" ht="18.75" hidden="1">
      <c r="A98" s="2427"/>
      <c r="D98" s="1694"/>
      <c r="E98" s="602" t="str">
        <f>FHD_NUM_P_60</f>
        <v/>
      </c>
      <c r="F98" s="1936" t="str">
        <f>FHD_P_60</f>
        <v/>
      </c>
      <c r="G98" s="1937" t="s">
        <v>578</v>
      </c>
      <c r="H98" s="1033"/>
      <c r="I98" s="633"/>
      <c r="J98" s="345" t="str">
        <f>FHD_NOTE_P_60</f>
        <v/>
      </c>
      <c r="K98" s="599"/>
      <c r="AF98" s="1687">
        <v>0</v>
      </c>
    </row>
    <row s="2848" customFormat="1" customHeight="1" ht="18.75" hidden="1">
      <c r="A99" s="2427" t="s">
        <v>582</v>
      </c>
      <c r="C99" s="1692"/>
      <c r="D99" s="1694"/>
      <c r="E99" s="602" t="str">
        <f>FHD_NUM_P_61</f>
        <v/>
      </c>
      <c r="F99" s="1936" t="str">
        <f>FHD_P_61</f>
        <v/>
      </c>
      <c r="G99" s="1934" t="s">
        <v>553</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583</v>
      </c>
      <c r="G101" s="628"/>
      <c r="H101" s="629"/>
      <c r="I101" s="629"/>
      <c r="J101" s="1060" t="s">
        <v>584</v>
      </c>
      <c r="K101" s="599"/>
      <c r="AF101" s="1687">
        <v>0</v>
      </c>
    </row>
    <row s="2848" customFormat="1" customHeight="1" ht="18.75" hidden="1">
      <c r="A102" s="2427"/>
      <c r="C102" s="1692"/>
      <c r="D102" s="1694"/>
      <c r="E102" s="602" t="str">
        <f>FHD_NUM_P_62</f>
        <v/>
      </c>
      <c r="F102" s="1936" t="str">
        <f>FHD_P_62</f>
        <v/>
      </c>
      <c r="G102" s="1933" t="s">
        <v>553</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580</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585</v>
      </c>
      <c r="D104" s="1694"/>
      <c r="E104" s="602" t="str">
        <f>FHD_NUM_P_64</f>
        <v/>
      </c>
      <c r="F104" s="1936" t="str">
        <f>FHD_P_64</f>
        <v/>
      </c>
      <c r="G104" s="1933" t="s">
        <v>580</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580</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580</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580</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580</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580</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586</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587</v>
      </c>
      <c r="H112" s="633"/>
      <c r="I112" s="633"/>
      <c r="J112" s="345" t="str">
        <f>FHD_NOTE_P_72</f>
        <v/>
      </c>
      <c r="K112" s="599"/>
      <c r="AF112" s="1687">
        <v>19</v>
      </c>
    </row>
    <row customHeight="1" ht="18.75" hidden="1">
      <c r="A113" s="1045" t="s">
        <v>588</v>
      </c>
      <c r="D113" s="1694"/>
      <c r="E113" s="602" t="str">
        <f>FHD_NUM_P_73</f>
        <v/>
      </c>
      <c r="F113" s="1936" t="str">
        <f>FHD_P_73</f>
        <v/>
      </c>
      <c r="G113" s="1026" t="s">
        <v>587</v>
      </c>
      <c r="H113" s="1024"/>
      <c r="I113" s="1024"/>
      <c r="J113" s="345" t="str">
        <f>FHD_NOTE_P_73</f>
        <v/>
      </c>
      <c r="K113" s="599"/>
      <c r="AF113" s="1687">
        <v>0</v>
      </c>
    </row>
    <row customHeight="1" ht="33.75">
      <c r="A114" s="1045" t="s">
        <v>589</v>
      </c>
      <c r="D114" s="1694"/>
      <c r="E114" s="602" t="str">
        <f>FHD_NUM_P_74</f>
        <v>13</v>
      </c>
      <c r="F114" s="1936" t="str">
        <f>FHD_P_74</f>
        <v>Удельный расход электрической энергии на подачу воды в сеть</v>
      </c>
      <c r="G114" s="1932" t="s">
        <v>590</v>
      </c>
      <c r="H114" s="633"/>
      <c r="I114" s="633"/>
      <c r="J114" s="345" t="str">
        <f>FHD_NOTE_P_74</f>
        <v/>
      </c>
      <c r="K114" s="599"/>
      <c r="AF114" s="1687">
        <v>0</v>
      </c>
    </row>
    <row s="2774" customFormat="1" customHeight="1" ht="18.75">
      <c r="A115" s="2429" t="s">
        <v>591</v>
      </c>
      <c r="B115" s="966"/>
      <c r="C115" s="791"/>
      <c r="D115" s="789"/>
      <c r="E115" s="602" t="str">
        <f>FHD_NUM_P_75</f>
        <v>14</v>
      </c>
      <c r="F115" s="1936" t="str">
        <f>FHD_P_75</f>
        <v>Расход воды на собственные нужды, в том числе:</v>
      </c>
      <c r="G115" s="1932" t="s">
        <v>555</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555</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555</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592</v>
      </c>
      <c r="G119" s="803"/>
      <c r="H119" s="804"/>
      <c r="I119" s="804"/>
      <c r="J119" s="1059" t="s">
        <v>593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594</v>
      </c>
      <c r="D120" s="1694"/>
      <c r="E120" s="602" t="str">
        <f>FHD_NUM_P_78</f>
        <v/>
      </c>
      <c r="F120" s="1936" t="str">
        <f>FHD_P_78</f>
        <v/>
      </c>
      <c r="G120" s="1933" t="s">
        <v>557</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583</v>
      </c>
      <c r="G122" s="628"/>
      <c r="H122" s="629"/>
      <c r="I122" s="629"/>
      <c r="J122" s="1060" t="s">
        <v>595</v>
      </c>
      <c r="K122" s="599"/>
      <c r="AF122" s="1687">
        <v>0</v>
      </c>
    </row>
    <row customHeight="1" ht="22.5" hidden="1">
      <c r="A123" s="2427"/>
      <c r="D123" s="1694"/>
      <c r="E123" s="602" t="str">
        <f>FHD_NUM_P_79</f>
        <v/>
      </c>
      <c r="F123" s="1936" t="str">
        <f>FHD_P_79</f>
        <v/>
      </c>
      <c r="G123" s="1934" t="s">
        <v>559</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583</v>
      </c>
      <c r="G125" s="628"/>
      <c r="H125" s="629"/>
      <c r="I125" s="629"/>
      <c r="J125" s="1060" t="s">
        <v>596</v>
      </c>
      <c r="K125" s="599"/>
      <c r="AF125" s="1687">
        <v>0</v>
      </c>
    </row>
    <row customHeight="1" ht="22.5" hidden="1">
      <c r="A126" s="2427"/>
      <c r="D126" s="1694"/>
      <c r="E126" s="602" t="str">
        <f>FHD_NUM_P_80</f>
        <v/>
      </c>
      <c r="F126" s="1936" t="str">
        <f>FHD_P_80</f>
        <v/>
      </c>
      <c r="G126" s="1934" t="s">
        <v>597</v>
      </c>
      <c r="H126" s="613"/>
      <c r="I126" s="613"/>
      <c r="J126" s="345" t="str">
        <f>FHD_NOTE_P_80</f>
        <v/>
      </c>
      <c r="K126" s="599"/>
      <c r="AF126" s="1687">
        <v>0</v>
      </c>
    </row>
    <row customHeight="1" ht="18.75" hidden="1">
      <c r="A127" s="2427"/>
      <c r="D127" s="1694"/>
      <c r="E127" s="602" t="str">
        <f>FHD_NUM_P_81</f>
        <v/>
      </c>
      <c r="F127" s="1936" t="str">
        <f>FHD_P_81</f>
        <v/>
      </c>
      <c r="G127" s="1934" t="s">
        <v>598</v>
      </c>
      <c r="H127" s="613"/>
      <c r="I127" s="613"/>
      <c r="J127" s="345" t="str">
        <f>FHD_NOTE_P_81</f>
        <v/>
      </c>
      <c r="K127" s="599"/>
      <c r="AF127" s="1687">
        <v>0</v>
      </c>
    </row>
    <row customHeight="1" ht="18.75" hidden="1">
      <c r="A128" s="2427"/>
      <c r="C128" s="1692" t="s">
        <v>585</v>
      </c>
      <c r="D128" s="1694"/>
      <c r="E128" s="602" t="str">
        <f>FHD_NUM_P_82</f>
        <v/>
      </c>
      <c r="F128" s="1936" t="str">
        <f>FHD_P_82</f>
        <v/>
      </c>
      <c r="G128" s="1934" t="s">
        <v>303</v>
      </c>
      <c r="H128" s="457"/>
      <c r="I128" s="457"/>
      <c r="J128" s="345" t="str">
        <f>FHD_NOTE_P_82</f>
        <v/>
      </c>
      <c r="K128" s="599"/>
      <c r="AF128" s="1687">
        <v>0</v>
      </c>
    </row>
    <row customHeight="1" ht="18.75" hidden="1">
      <c r="A129" s="2427"/>
      <c r="C129" s="1692" t="s">
        <v>585</v>
      </c>
      <c r="D129" s="1694"/>
      <c r="E129" s="602" t="str">
        <f>FHD_NUM_P_83</f>
        <v/>
      </c>
      <c r="F129" s="1580" t="str">
        <f>FHD_P_83</f>
        <v/>
      </c>
      <c r="G129" s="1934" t="s">
        <v>303</v>
      </c>
      <c r="H129" s="457"/>
      <c r="I129" s="457"/>
      <c r="J129" s="345" t="str">
        <f>FHD_NOTE_P_83</f>
        <v/>
      </c>
      <c r="K129" s="599"/>
      <c r="AF129" s="1687">
        <v>0</v>
      </c>
    </row>
    <row customHeight="1" ht="18.75" hidden="1">
      <c r="A130" s="2427"/>
      <c r="C130" s="1692" t="s">
        <v>585</v>
      </c>
      <c r="D130" s="1694"/>
      <c r="E130" s="602" t="str">
        <f>FHD_NUM_P_84</f>
        <v/>
      </c>
      <c r="F130" s="1580" t="str">
        <f>FHD_P_84</f>
        <v/>
      </c>
      <c r="G130" s="1934" t="s">
        <v>303</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84677-936D-9679-B7A5-7C2AD830849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"Горэлектросеть" ЗАТО г. Островной</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297</v>
      </c>
      <c r="F9" s="2158"/>
      <c r="G9" s="2158"/>
      <c r="H9" s="2158"/>
      <c r="I9" s="2158"/>
      <c r="J9" s="2158"/>
      <c r="K9" s="2158"/>
      <c r="L9" s="2158"/>
      <c r="M9" s="2158"/>
      <c r="N9" s="2158"/>
      <c r="O9" s="2158"/>
      <c r="P9" s="2158"/>
      <c r="Q9" s="2158"/>
      <c r="R9" s="2159"/>
      <c r="S9" s="2183" t="s">
        <v>298</v>
      </c>
      <c r="T9" s="390"/>
      <c r="CF9" s="561">
        <v>19</v>
      </c>
    </row>
    <row customHeight="1" ht="48.29999999999999">
      <c r="D10" s="607" t="s">
        <v>87</v>
      </c>
      <c r="E10" s="2183" t="s">
        <v>87</v>
      </c>
      <c r="F10" s="2183"/>
      <c r="G10" s="577" t="s">
        <v>299</v>
      </c>
      <c r="H10" s="2183" t="s">
        <v>87</v>
      </c>
      <c r="I10" s="2183"/>
      <c r="J10" s="577" t="s">
        <v>599</v>
      </c>
      <c r="K10" s="577" t="s">
        <v>600</v>
      </c>
      <c r="L10" s="2183" t="s">
        <v>87</v>
      </c>
      <c r="M10" s="2183"/>
      <c r="N10" s="577" t="s">
        <v>601</v>
      </c>
      <c r="O10" s="577" t="s">
        <v>602</v>
      </c>
      <c r="P10" s="577" t="s">
        <v>603</v>
      </c>
      <c r="Q10" s="577" t="s">
        <v>604</v>
      </c>
      <c r="R10" s="577" t="s">
        <v>605</v>
      </c>
      <c r="S10" s="2183"/>
      <c r="T10" s="390"/>
      <c r="CF10" s="561">
        <v>46</v>
      </c>
    </row>
    <row s="2849" customFormat="1" customHeight="1" ht="15" hidden="1">
      <c r="A11" s="1108"/>
      <c r="D11" s="1081" t="s">
        <v>107</v>
      </c>
      <c r="E11" s="1081"/>
      <c r="F11" s="1081" t="s">
        <v>108</v>
      </c>
      <c r="G11" s="1081" t="s">
        <v>89</v>
      </c>
      <c r="H11" s="1081"/>
      <c r="I11" s="1081" t="s">
        <v>90</v>
      </c>
      <c r="J11" s="1081" t="s">
        <v>109</v>
      </c>
      <c r="K11" s="1081" t="s">
        <v>91</v>
      </c>
      <c r="L11" s="1081"/>
      <c r="M11" s="1081" t="s">
        <v>92</v>
      </c>
      <c r="N11" s="1081" t="s">
        <v>110</v>
      </c>
      <c r="O11" s="1081" t="s">
        <v>147</v>
      </c>
      <c r="P11" s="1081" t="s">
        <v>148</v>
      </c>
      <c r="Q11" s="1081" t="s">
        <v>149</v>
      </c>
      <c r="R11" s="1081" t="s">
        <v>150</v>
      </c>
      <c r="S11" s="1081" t="s">
        <v>151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115</v>
      </c>
      <c r="B14" s="680"/>
      <c r="C14" s="680"/>
      <c r="D14" s="2436" t="s">
        <v>107</v>
      </c>
      <c r="E14" s="2433" t="s">
        <v>103</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561</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607</v>
      </c>
      <c r="F17" s="2432"/>
      <c r="G17" s="2432"/>
      <c r="H17" s="2432"/>
      <c r="I17" s="2432"/>
      <c r="J17" s="2432"/>
      <c r="K17" s="2432"/>
      <c r="L17" s="2432"/>
      <c r="M17" s="2432"/>
      <c r="N17" s="2432"/>
      <c r="O17" s="2432"/>
      <c r="P17" s="2432"/>
      <c r="Q17" s="614">
        <f>SUMIF(T18:T19,"i",Q18:Q19)</f>
        <v>0</v>
      </c>
      <c r="R17" s="1073"/>
      <c r="S17" s="953" t="s">
        <v>608</v>
      </c>
      <c r="T17" s="773" t="s">
        <v>609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610</v>
      </c>
      <c r="F20" s="2432"/>
      <c r="G20" s="2432"/>
      <c r="H20" s="2432"/>
      <c r="I20" s="2432"/>
      <c r="J20" s="2432"/>
      <c r="K20" s="2432"/>
      <c r="L20" s="2432"/>
      <c r="M20" s="2432"/>
      <c r="N20" s="2432"/>
      <c r="O20" s="2432"/>
      <c r="P20" s="2432"/>
      <c r="Q20" s="614">
        <f>SUMIF(T21:T22,"i",Q21:Q22)</f>
        <v>0</v>
      </c>
      <c r="R20" s="1073"/>
      <c r="S20" s="765" t="s">
        <v>611</v>
      </c>
      <c r="T20" s="773" t="s">
        <v>609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73D13-078F-A44D-6FA3-FF429061BDB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612</v>
      </c>
      <c r="C2" s="2109" t="s">
        <v>613</v>
      </c>
      <c r="D2" s="2108" t="s">
        <v>614</v>
      </c>
      <c r="E2" s="2112">
        <f>RIGHT(I2,LEN(I2)-SEARCH("#",SUBSTITUTE(I2,".","#",LEN(I2)-LEN(SUBSTITUTE(I2,".","")))))</f>
      </c>
      <c r="F2" s="2114">
        <f>J2</f>
        <v>0</v>
      </c>
      <c r="G2" s="1692"/>
      <c r="H2" s="2115"/>
      <c r="I2" s="2105"/>
      <c r="J2" s="596"/>
      <c r="K2" s="2075" t="s">
        <v>553</v>
      </c>
      <c r="L2" s="807"/>
      <c r="M2" s="807"/>
      <c r="N2" s="599"/>
      <c r="O2" s="1581" t="s">
        <v>554</v>
      </c>
      <c r="P2" s="599"/>
      <c r="Q2" s="1692"/>
      <c r="R2" s="1692"/>
      <c r="W2" s="1692"/>
      <c r="Z2" s="600"/>
      <c r="AF2" s="1688"/>
      <c r="AG2" s="1688"/>
      <c r="AH2" s="1688"/>
      <c r="AI2" s="1688"/>
      <c r="AJ2" s="1688"/>
      <c r="AK2" s="1422">
        <v>0</v>
      </c>
    </row>
    <row customHeight="1" ht="11.25" hidden="1">
      <c r="E3" s="2107" t="s">
        <v>615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616</v>
      </c>
      <c r="J6" s="2363"/>
      <c r="K6" s="2363"/>
      <c r="L6" s="2363"/>
      <c r="M6" s="2363"/>
      <c r="O6" s="612"/>
      <c r="AK6" s="1687">
        <v>55</v>
      </c>
    </row>
    <row customHeight="1" ht="25.2">
      <c r="I7" s="2305" t="str">
        <f>IF(org=0,"Не определено",org)</f>
        <v>МУП "Горэлектросеть" ЗАТО г. Островной</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115</v>
      </c>
      <c r="AK9" s="1692">
        <v>1</v>
      </c>
    </row>
    <row customHeight="1" ht="11.549999999999999">
      <c r="E10" s="2106" t="s">
        <v>617</v>
      </c>
      <c r="I10" s="767"/>
      <c r="J10" s="2423" t="s">
        <v>103</v>
      </c>
      <c r="K10" s="2424"/>
      <c r="L10" s="2085" t="str">
        <f>IF(L9="","",INDEX(DIFFERENTIATION_UNMERGE_VD,MATCH(L9,DIFFERENTIATION_ID_DIFF,0)))</f>
        <v/>
      </c>
      <c r="M10" s="2085" t="str">
        <f>IF(M9="","",INDEX(DIFFERENTIATION_UNMERGE_VD,MATCH(M9,DIFFERENTIATION_ID_DIFF,0)))</f>
        <v>Холодное водоснабжение. Питьевая вода</v>
      </c>
      <c r="O10" s="2183" t="s">
        <v>298</v>
      </c>
      <c r="AK10" s="1687">
        <v>11</v>
      </c>
    </row>
    <row customHeight="1" ht="11.549999999999999">
      <c r="E11" s="2106" t="s">
        <v>618</v>
      </c>
      <c r="I11" s="767"/>
      <c r="J11" s="2423" t="s">
        <v>561</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619</v>
      </c>
      <c r="I12" s="1718"/>
      <c r="J12" s="2423" t="s">
        <v>562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620</v>
      </c>
      <c r="F13" s="2106" t="s">
        <v>621</v>
      </c>
      <c r="I13" s="2425" t="s">
        <v>297</v>
      </c>
      <c r="J13" s="2426"/>
      <c r="K13" s="2426"/>
      <c r="L13" s="2083"/>
      <c r="M13" s="2123"/>
      <c r="O13" s="2183"/>
      <c r="AK13" s="1687">
        <v>11</v>
      </c>
    </row>
    <row customHeight="1" ht="24">
      <c r="I14" s="2076" t="s">
        <v>87</v>
      </c>
      <c r="J14" s="2076" t="s">
        <v>299</v>
      </c>
      <c r="K14" s="2076" t="s">
        <v>563</v>
      </c>
      <c r="L14" s="2116" t="s">
        <v>300</v>
      </c>
      <c r="M14" s="2117" t="s">
        <v>300</v>
      </c>
      <c r="O14" s="2183"/>
      <c r="AK14" s="1687">
        <v>23</v>
      </c>
    </row>
    <row customHeight="1" ht="24">
      <c r="A15" s="2110"/>
      <c r="B15" s="2109" t="s">
        <v>622</v>
      </c>
      <c r="C15" s="2109" t="s">
        <v>623</v>
      </c>
      <c r="D15" s="2108" t="s">
        <v>624</v>
      </c>
      <c r="E15" s="2112" t="s">
        <v>625</v>
      </c>
      <c r="F15" s="2112" t="s">
        <v>625</v>
      </c>
      <c r="G15" s="1692" t="s">
        <v>585</v>
      </c>
      <c r="H15" s="2077"/>
      <c r="I15" s="1686">
        <v>1</v>
      </c>
      <c r="J15" s="2078" t="s">
        <v>626</v>
      </c>
      <c r="K15" s="2076" t="s">
        <v>303</v>
      </c>
      <c r="L15" s="718"/>
      <c r="M15" s="874"/>
      <c r="N15" s="599" t="s">
        <v>627</v>
      </c>
      <c r="O15" s="1581" t="s">
        <v>628</v>
      </c>
      <c r="P15" s="599" t="s">
        <v>627</v>
      </c>
      <c r="AK15" s="1687">
        <v>23</v>
      </c>
    </row>
    <row customHeight="1" ht="35.699999999999996">
      <c r="A16" s="2110"/>
      <c r="B16" s="2109" t="s">
        <v>629</v>
      </c>
      <c r="C16" s="2109" t="s">
        <v>630</v>
      </c>
      <c r="D16" s="2108" t="s">
        <v>614</v>
      </c>
      <c r="E16" s="2112" t="s">
        <v>625</v>
      </c>
      <c r="F16" s="2112" t="s">
        <v>625</v>
      </c>
      <c r="H16" s="2077"/>
      <c r="I16" s="1685">
        <v>2</v>
      </c>
      <c r="J16" s="2119" t="s">
        <v>631</v>
      </c>
      <c r="K16" s="2118" t="s">
        <v>553</v>
      </c>
      <c r="L16" s="2124"/>
      <c r="M16" s="1732"/>
      <c r="N16" s="599" t="s">
        <v>627</v>
      </c>
      <c r="O16" s="1581" t="s">
        <v>632</v>
      </c>
      <c r="P16" s="599" t="s">
        <v>627</v>
      </c>
      <c r="AK16" s="1687">
        <v>34</v>
      </c>
    </row>
    <row s="2849" customFormat="1" customHeight="1" ht="17.25" hidden="1">
      <c r="A17" s="1223"/>
      <c r="B17" s="1223"/>
      <c r="C17" s="1223"/>
      <c r="D17" s="1223"/>
      <c r="E17" s="1223"/>
      <c r="H17" s="1380"/>
      <c r="I17" s="1069" t="s">
        <v>633</v>
      </c>
      <c r="J17" s="1047"/>
      <c r="K17" s="1069"/>
      <c r="L17" s="1048"/>
      <c r="M17" s="1048"/>
      <c r="O17" s="1441"/>
      <c r="AK17" s="1692">
        <v>1</v>
      </c>
    </row>
    <row s="2848" customFormat="1" customHeight="1" ht="24">
      <c r="A18" s="1043"/>
      <c r="B18" s="1043"/>
      <c r="C18" s="1043"/>
      <c r="D18" s="1043"/>
      <c r="E18" s="1043"/>
      <c r="G18" s="1692"/>
      <c r="H18" s="1689"/>
      <c r="I18" s="626"/>
      <c r="J18" s="627" t="s">
        <v>583</v>
      </c>
      <c r="K18" s="628"/>
      <c r="L18" s="2126"/>
      <c r="M18" s="629"/>
      <c r="N18" s="599"/>
      <c r="O18" s="1581" t="s">
        <v>584</v>
      </c>
      <c r="P18" s="599"/>
      <c r="Q18" s="1692"/>
      <c r="R18" s="1692"/>
      <c r="W18" s="1692"/>
      <c r="Z18" s="600"/>
      <c r="AF18" s="1688"/>
      <c r="AG18" s="1688"/>
      <c r="AH18" s="1688"/>
      <c r="AI18" s="1688"/>
      <c r="AJ18" s="1688"/>
      <c r="AK18" s="1422">
        <v>23</v>
      </c>
    </row>
    <row customHeight="1" ht="19.95">
      <c r="A19" s="2110"/>
      <c r="B19" s="2109" t="s">
        <v>634</v>
      </c>
      <c r="C19" s="2109" t="s">
        <v>635</v>
      </c>
      <c r="D19" s="2108" t="s">
        <v>614</v>
      </c>
      <c r="E19" s="2112" t="s">
        <v>625</v>
      </c>
      <c r="F19" s="2112" t="s">
        <v>625</v>
      </c>
      <c r="H19" s="2077"/>
      <c r="I19" s="1720">
        <v>3</v>
      </c>
      <c r="J19" s="2078" t="s">
        <v>635</v>
      </c>
      <c r="K19" s="2074" t="s">
        <v>553</v>
      </c>
      <c r="L19" s="783"/>
      <c r="M19" s="613"/>
      <c r="N19" s="599"/>
      <c r="O19" s="1581" t="s">
        <v>636</v>
      </c>
      <c r="P19" s="599"/>
      <c r="AK19" s="1687">
        <v>19</v>
      </c>
    </row>
    <row customHeight="1" ht="77.7">
      <c r="A20" s="2110"/>
      <c r="B20" s="2109" t="s">
        <v>637</v>
      </c>
      <c r="C20" s="2109" t="s">
        <v>638</v>
      </c>
      <c r="D20" s="2108" t="s">
        <v>614</v>
      </c>
      <c r="E20" s="2112" t="s">
        <v>625</v>
      </c>
      <c r="F20" s="2112" t="s">
        <v>625</v>
      </c>
      <c r="H20" s="2077"/>
      <c r="I20" s="1720">
        <v>4</v>
      </c>
      <c r="J20" s="2078" t="s">
        <v>639</v>
      </c>
      <c r="K20" s="2074" t="s">
        <v>580</v>
      </c>
      <c r="L20" s="783"/>
      <c r="M20" s="613"/>
      <c r="N20" s="599"/>
      <c r="O20" s="1581"/>
      <c r="P20" s="599"/>
      <c r="AK20" s="1687">
        <v>74</v>
      </c>
    </row>
    <row customHeight="1" ht="35.699999999999996">
      <c r="A21" s="2110"/>
      <c r="B21" s="2109" t="s">
        <v>640</v>
      </c>
      <c r="C21" s="2109" t="s">
        <v>641</v>
      </c>
      <c r="D21" s="2108" t="s">
        <v>614</v>
      </c>
      <c r="E21" s="2112" t="s">
        <v>625</v>
      </c>
      <c r="F21" s="2112" t="s">
        <v>625</v>
      </c>
      <c r="H21" s="2077"/>
      <c r="I21" s="1720">
        <v>5</v>
      </c>
      <c r="J21" s="2078" t="s">
        <v>642</v>
      </c>
      <c r="K21" s="2074" t="s">
        <v>580</v>
      </c>
      <c r="L21" s="783"/>
      <c r="M21" s="613"/>
      <c r="N21" s="599"/>
      <c r="O21" s="1581" t="s">
        <v>636</v>
      </c>
      <c r="P21" s="599"/>
      <c r="AK21" s="1687">
        <v>34</v>
      </c>
    </row>
    <row customHeight="1" ht="48.29999999999999">
      <c r="A22" s="2110"/>
      <c r="B22" s="2109" t="s">
        <v>643</v>
      </c>
      <c r="C22" s="2109" t="s">
        <v>644</v>
      </c>
      <c r="D22" s="2108" t="s">
        <v>614</v>
      </c>
      <c r="E22" s="2112" t="s">
        <v>625</v>
      </c>
      <c r="F22" s="2112" t="s">
        <v>625</v>
      </c>
      <c r="H22" s="2077"/>
      <c r="I22" s="1720">
        <v>6</v>
      </c>
      <c r="J22" s="2078" t="s">
        <v>645</v>
      </c>
      <c r="K22" s="2074" t="s">
        <v>580</v>
      </c>
      <c r="L22" s="783"/>
      <c r="M22" s="613"/>
      <c r="N22" s="599"/>
      <c r="O22" s="1581" t="s">
        <v>646</v>
      </c>
      <c r="P22" s="599"/>
      <c r="AK22" s="1687">
        <v>46</v>
      </c>
    </row>
    <row customHeight="1" ht="19.95">
      <c r="A23" s="2110"/>
      <c r="B23" s="2109" t="s">
        <v>647</v>
      </c>
      <c r="C23" s="2109" t="s">
        <v>648</v>
      </c>
      <c r="D23" s="2108" t="s">
        <v>614</v>
      </c>
      <c r="E23" s="2112" t="s">
        <v>625</v>
      </c>
      <c r="F23" s="2112" t="s">
        <v>625</v>
      </c>
      <c r="H23" s="2077"/>
      <c r="I23" s="1720" t="s">
        <v>649</v>
      </c>
      <c r="J23" s="1580" t="s">
        <v>650</v>
      </c>
      <c r="K23" s="2074" t="s">
        <v>580</v>
      </c>
      <c r="L23" s="783"/>
      <c r="M23" s="613"/>
      <c r="N23" s="599"/>
      <c r="O23" s="1581" t="s">
        <v>636</v>
      </c>
      <c r="P23" s="599"/>
      <c r="AK23" s="1687">
        <v>19</v>
      </c>
    </row>
    <row customHeight="1" ht="19.95">
      <c r="A24" s="2110"/>
      <c r="B24" s="2109" t="s">
        <v>651</v>
      </c>
      <c r="C24" s="2109" t="s">
        <v>652</v>
      </c>
      <c r="D24" s="2108" t="s">
        <v>614</v>
      </c>
      <c r="E24" s="2112" t="s">
        <v>625</v>
      </c>
      <c r="F24" s="2112" t="s">
        <v>625</v>
      </c>
      <c r="H24" s="2077"/>
      <c r="I24" s="1720" t="s">
        <v>653</v>
      </c>
      <c r="J24" s="1580" t="s">
        <v>654</v>
      </c>
      <c r="K24" s="2074" t="s">
        <v>580</v>
      </c>
      <c r="L24" s="783"/>
      <c r="M24" s="613"/>
      <c r="N24" s="599"/>
      <c r="O24" s="1581"/>
      <c r="P24" s="599"/>
      <c r="AK24" s="1687">
        <v>19</v>
      </c>
    </row>
    <row customHeight="1" ht="24">
      <c r="A25" s="2110"/>
      <c r="B25" s="2109" t="s">
        <v>655</v>
      </c>
      <c r="C25" s="2109" t="s">
        <v>656</v>
      </c>
      <c r="D25" s="2108" t="s">
        <v>614</v>
      </c>
      <c r="E25" s="2112" t="s">
        <v>625</v>
      </c>
      <c r="F25" s="2112" t="s">
        <v>625</v>
      </c>
      <c r="H25" s="2077"/>
      <c r="I25" s="1720" t="s">
        <v>657</v>
      </c>
      <c r="J25" s="1580" t="s">
        <v>658</v>
      </c>
      <c r="K25" s="2074" t="s">
        <v>580</v>
      </c>
      <c r="L25" s="783"/>
      <c r="M25" s="613"/>
      <c r="N25" s="599"/>
      <c r="O25" s="1581"/>
      <c r="P25" s="599"/>
      <c r="AK25" s="1687">
        <v>23</v>
      </c>
    </row>
    <row customHeight="1" ht="24">
      <c r="A26" s="2110"/>
      <c r="B26" s="2109" t="s">
        <v>659</v>
      </c>
      <c r="C26" s="2109" t="s">
        <v>660</v>
      </c>
      <c r="D26" s="2108" t="s">
        <v>614</v>
      </c>
      <c r="E26" s="2112" t="s">
        <v>625</v>
      </c>
      <c r="F26" s="2112" t="s">
        <v>625</v>
      </c>
      <c r="H26" s="2077"/>
      <c r="I26" s="1720">
        <v>7</v>
      </c>
      <c r="J26" s="2078" t="s">
        <v>660</v>
      </c>
      <c r="K26" s="2074" t="s">
        <v>661</v>
      </c>
      <c r="L26" s="783"/>
      <c r="M26" s="613"/>
      <c r="N26" s="599"/>
      <c r="O26" s="1581"/>
      <c r="P26" s="599"/>
      <c r="AK26" s="1687">
        <v>23</v>
      </c>
    </row>
    <row customHeight="1" ht="24">
      <c r="A27" s="2110"/>
      <c r="B27" s="2109" t="s">
        <v>662</v>
      </c>
      <c r="C27" s="2109" t="s">
        <v>663</v>
      </c>
      <c r="D27" s="2108" t="s">
        <v>614</v>
      </c>
      <c r="E27" s="2112" t="s">
        <v>625</v>
      </c>
      <c r="F27" s="2112" t="s">
        <v>625</v>
      </c>
      <c r="H27" s="2077"/>
      <c r="I27" s="1720">
        <v>8</v>
      </c>
      <c r="J27" s="2078" t="s">
        <v>663</v>
      </c>
      <c r="K27" s="2074" t="s">
        <v>586</v>
      </c>
      <c r="L27" s="783"/>
      <c r="M27" s="613"/>
      <c r="N27" s="599"/>
      <c r="O27" s="1581"/>
      <c r="P27" s="599"/>
      <c r="AK27" s="1687">
        <v>23</v>
      </c>
    </row>
    <row customHeight="1" ht="35.699999999999996">
      <c r="A28" s="2110"/>
      <c r="B28" s="2109" t="s">
        <v>664</v>
      </c>
      <c r="C28" s="2109" t="s">
        <v>665</v>
      </c>
      <c r="D28" s="2108" t="s">
        <v>614</v>
      </c>
      <c r="E28" s="2112" t="s">
        <v>625</v>
      </c>
      <c r="F28" s="2112" t="s">
        <v>625</v>
      </c>
      <c r="H28" s="2077"/>
      <c r="I28" s="1731">
        <v>9</v>
      </c>
      <c r="J28" s="2078" t="s">
        <v>666</v>
      </c>
      <c r="K28" s="2074" t="s">
        <v>557</v>
      </c>
      <c r="L28" s="783"/>
      <c r="M28" s="613"/>
      <c r="N28" s="599"/>
      <c r="O28" s="1581"/>
      <c r="P28" s="599"/>
      <c r="AK28" s="1687">
        <v>34</v>
      </c>
    </row>
    <row customHeight="1" ht="35.699999999999996">
      <c r="A29" s="2110"/>
      <c r="B29" s="2109" t="s">
        <v>667</v>
      </c>
      <c r="C29" s="2109" t="s">
        <v>668</v>
      </c>
      <c r="D29" s="2108" t="s">
        <v>614</v>
      </c>
      <c r="E29" s="2112" t="s">
        <v>625</v>
      </c>
      <c r="F29" s="2112" t="s">
        <v>625</v>
      </c>
      <c r="H29" s="2077"/>
      <c r="I29" s="1731">
        <v>10</v>
      </c>
      <c r="J29" s="2078" t="s">
        <v>669</v>
      </c>
      <c r="K29" s="2074" t="s">
        <v>557</v>
      </c>
      <c r="L29" s="783"/>
      <c r="M29" s="613"/>
      <c r="N29" s="599"/>
      <c r="O29" s="1581"/>
      <c r="P29" s="599"/>
      <c r="AK29" s="1687">
        <v>34</v>
      </c>
    </row>
    <row customHeight="1" ht="24">
      <c r="A30" s="2110"/>
      <c r="B30" s="2109" t="s">
        <v>670</v>
      </c>
      <c r="C30" s="2109" t="s">
        <v>671</v>
      </c>
      <c r="D30" s="2108" t="s">
        <v>614</v>
      </c>
      <c r="E30" s="2112" t="s">
        <v>625</v>
      </c>
      <c r="F30" s="2112" t="s">
        <v>625</v>
      </c>
      <c r="H30" s="2077"/>
      <c r="I30" s="1731">
        <v>11</v>
      </c>
      <c r="J30" s="2078" t="s">
        <v>671</v>
      </c>
      <c r="K30" s="2074" t="s">
        <v>587</v>
      </c>
      <c r="L30" s="2125"/>
      <c r="M30" s="1677"/>
      <c r="N30" s="599"/>
      <c r="O30" s="1581"/>
      <c r="P30" s="599"/>
      <c r="AK30" s="1687">
        <v>23</v>
      </c>
    </row>
    <row customHeight="1" ht="24">
      <c r="A31" s="2110"/>
      <c r="B31" s="2109" t="s">
        <v>672</v>
      </c>
      <c r="C31" s="2109" t="s">
        <v>673</v>
      </c>
      <c r="D31" s="2108" t="s">
        <v>614</v>
      </c>
      <c r="E31" s="2112" t="s">
        <v>625</v>
      </c>
      <c r="F31" s="2112" t="s">
        <v>625</v>
      </c>
      <c r="H31" s="2077"/>
      <c r="I31" s="1731">
        <v>12</v>
      </c>
      <c r="J31" s="2078" t="s">
        <v>673</v>
      </c>
      <c r="K31" s="2074" t="s">
        <v>587</v>
      </c>
      <c r="L31" s="2125"/>
      <c r="M31" s="1677"/>
      <c r="N31" s="599"/>
      <c r="O31" s="1581"/>
      <c r="P31" s="599"/>
      <c r="AK31" s="1687">
        <v>23</v>
      </c>
    </row>
    <row customHeight="1" ht="48.29999999999999">
      <c r="A32" s="2110"/>
      <c r="B32" s="2109" t="s">
        <v>674</v>
      </c>
      <c r="C32" s="2109" t="s">
        <v>675</v>
      </c>
      <c r="D32" s="2108" t="s">
        <v>614</v>
      </c>
      <c r="E32" s="2112" t="s">
        <v>625</v>
      </c>
      <c r="F32" s="2112" t="s">
        <v>625</v>
      </c>
      <c r="H32" s="2077"/>
      <c r="I32" s="1731">
        <v>13</v>
      </c>
      <c r="J32" s="2078" t="s">
        <v>676</v>
      </c>
      <c r="K32" s="2074" t="s">
        <v>597</v>
      </c>
      <c r="L32" s="783"/>
      <c r="M32" s="613"/>
      <c r="N32" s="599"/>
      <c r="O32" s="1581" t="s">
        <v>636</v>
      </c>
      <c r="P32" s="599"/>
      <c r="AK32" s="1687">
        <v>46</v>
      </c>
    </row>
    <row s="2848" customFormat="1" customHeight="1" ht="48.29999999999999">
      <c r="A33" s="2110"/>
      <c r="B33" s="2109" t="s">
        <v>677</v>
      </c>
      <c r="C33" s="2109" t="s">
        <v>678</v>
      </c>
      <c r="D33" s="2108" t="s">
        <v>614</v>
      </c>
      <c r="E33" s="2112" t="s">
        <v>625</v>
      </c>
      <c r="F33" s="2112" t="s">
        <v>625</v>
      </c>
      <c r="G33" s="1692"/>
      <c r="H33" s="2077"/>
      <c r="I33" s="1731">
        <v>14</v>
      </c>
      <c r="J33" s="2090" t="s">
        <v>679</v>
      </c>
      <c r="K33" s="2079" t="s">
        <v>680</v>
      </c>
      <c r="L33" s="783"/>
      <c r="M33" s="613"/>
      <c r="N33" s="599"/>
      <c r="O33" s="1581" t="s">
        <v>636</v>
      </c>
      <c r="P33" s="599"/>
      <c r="Q33" s="1692"/>
      <c r="R33" s="1692"/>
      <c r="W33" s="1692"/>
      <c r="Z33" s="600"/>
      <c r="AF33" s="1688"/>
      <c r="AG33" s="1688"/>
      <c r="AH33" s="1688"/>
      <c r="AI33" s="1688"/>
      <c r="AJ33" s="1688"/>
      <c r="AK33" s="1422">
        <v>46</v>
      </c>
    </row>
    <row customHeight="1" ht="108">
      <c r="A34" s="2110"/>
      <c r="B34" s="2109" t="s">
        <v>681</v>
      </c>
      <c r="C34" s="2109" t="s">
        <v>682</v>
      </c>
      <c r="D34" s="2108" t="s">
        <v>624</v>
      </c>
      <c r="E34" s="2112" t="s">
        <v>625</v>
      </c>
      <c r="F34" s="2112" t="s">
        <v>625</v>
      </c>
      <c r="G34" s="1692" t="s">
        <v>585</v>
      </c>
      <c r="H34" s="2077"/>
      <c r="I34" s="2088">
        <v>15</v>
      </c>
      <c r="J34" s="2089" t="s">
        <v>683</v>
      </c>
      <c r="K34" s="2074" t="s">
        <v>303</v>
      </c>
      <c r="L34" s="441"/>
      <c r="M34" s="1220"/>
      <c r="N34" s="599"/>
      <c r="O34" s="1581" t="s">
        <v>628</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148</v>
      </c>
      <c r="C204" s="1043" t="s">
        <v>148</v>
      </c>
      <c r="D204" s="1043" t="s">
        <v>148</v>
      </c>
      <c r="E204" s="1043" t="s">
        <v>148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E4FE8-6F71-0361-1F91-1F2AD2C7AD0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684</v>
      </c>
      <c r="C2" s="2109" t="s">
        <v>685</v>
      </c>
      <c r="D2" s="2108" t="s">
        <v>624</v>
      </c>
      <c r="E2" s="2114">
        <f>I2-3</f>
        <v>-3</v>
      </c>
      <c r="F2" s="2114">
        <f>J2</f>
        <v>0</v>
      </c>
      <c r="H2" s="1786" t="s">
        <v>686</v>
      </c>
      <c r="I2" s="2080"/>
      <c r="J2" s="1738"/>
      <c r="K2" s="2074" t="s">
        <v>303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687</v>
      </c>
      <c r="J5" s="2304"/>
      <c r="K5" s="2304"/>
      <c r="L5" s="2304"/>
      <c r="M5" s="322"/>
      <c r="W5" s="1687">
        <v>48</v>
      </c>
    </row>
    <row customHeight="1" ht="18">
      <c r="H6" s="432"/>
      <c r="I6" s="2305" t="str">
        <f>IF(org=0,"Не определено",org)</f>
        <v>МУП "Горэлектросеть" ЗАТО г. Островной</v>
      </c>
      <c r="J6" s="2305"/>
      <c r="K6" s="2305"/>
      <c r="L6" s="2305"/>
      <c r="M6" s="322"/>
      <c r="W6" s="1687">
        <v>17</v>
      </c>
    </row>
    <row customHeight="1" ht="14.699999999999998">
      <c r="H7" s="432"/>
      <c r="I7" s="513"/>
      <c r="J7" s="519"/>
      <c r="K7" s="519"/>
      <c r="L7" s="808"/>
      <c r="M7" s="249"/>
      <c r="W7" s="1687">
        <v>14</v>
      </c>
    </row>
    <row customHeight="1" ht="14.699999999999998">
      <c r="H8" s="432"/>
      <c r="I8" s="2442" t="s">
        <v>297</v>
      </c>
      <c r="J8" s="2443"/>
      <c r="K8" s="2443"/>
      <c r="L8" s="2444"/>
      <c r="M8" s="2445" t="s">
        <v>298</v>
      </c>
      <c r="W8" s="1687">
        <v>14</v>
      </c>
    </row>
    <row customHeight="1" ht="35.699999999999996">
      <c r="E9" s="2107" t="s">
        <v>615</v>
      </c>
      <c r="F9" s="2107" t="s">
        <v>621</v>
      </c>
      <c r="H9" s="432"/>
      <c r="I9" s="2081" t="s">
        <v>87</v>
      </c>
      <c r="J9" s="2082" t="s">
        <v>299</v>
      </c>
      <c r="K9" s="2120" t="s">
        <v>563</v>
      </c>
      <c r="L9" s="2121" t="s">
        <v>300</v>
      </c>
      <c r="M9" s="2445"/>
      <c r="W9" s="1687">
        <v>34</v>
      </c>
    </row>
    <row customHeight="1" ht="35.699999999999996">
      <c r="B10" s="2109" t="s">
        <v>688</v>
      </c>
      <c r="C10" s="2109" t="s">
        <v>689</v>
      </c>
      <c r="D10" s="2108" t="s">
        <v>624</v>
      </c>
      <c r="E10" s="2112" t="s">
        <v>625</v>
      </c>
      <c r="F10" s="2112" t="s">
        <v>625</v>
      </c>
      <c r="H10" s="432"/>
      <c r="I10" s="2080" t="s">
        <v>107</v>
      </c>
      <c r="J10" s="1942" t="s">
        <v>690</v>
      </c>
      <c r="K10" s="2074" t="s">
        <v>303</v>
      </c>
      <c r="L10" s="874"/>
      <c r="M10" s="353" t="s">
        <v>691</v>
      </c>
      <c r="W10" s="1687">
        <v>34</v>
      </c>
    </row>
    <row customHeight="1" ht="50.25">
      <c r="B11" s="2109" t="s">
        <v>692</v>
      </c>
      <c r="C11" s="2109" t="s">
        <v>693</v>
      </c>
      <c r="D11" s="2108" t="s">
        <v>624</v>
      </c>
      <c r="E11" s="2112" t="s">
        <v>625</v>
      </c>
      <c r="F11" s="2112" t="s">
        <v>625</v>
      </c>
      <c r="H11" s="432"/>
      <c r="I11" s="2080" t="s">
        <v>108</v>
      </c>
      <c r="J11" s="1942" t="s">
        <v>694</v>
      </c>
      <c r="K11" s="2074" t="s">
        <v>303</v>
      </c>
      <c r="L11" s="874"/>
      <c r="M11" s="353" t="s">
        <v>691</v>
      </c>
      <c r="W11" s="1687">
        <v>48</v>
      </c>
    </row>
    <row customHeight="1" ht="48.29999999999999">
      <c r="B12" s="2109" t="s">
        <v>695</v>
      </c>
      <c r="C12" s="2109" t="s">
        <v>696</v>
      </c>
      <c r="D12" s="2108" t="s">
        <v>624</v>
      </c>
      <c r="E12" s="2112" t="s">
        <v>625</v>
      </c>
      <c r="F12" s="2112" t="s">
        <v>625</v>
      </c>
      <c r="H12" s="1744"/>
      <c r="I12" s="2080" t="s">
        <v>89</v>
      </c>
      <c r="J12" s="2087" t="s">
        <v>697</v>
      </c>
      <c r="K12" s="2074" t="s">
        <v>303</v>
      </c>
      <c r="L12" s="874"/>
      <c r="M12" s="353" t="s">
        <v>698</v>
      </c>
      <c r="N12" s="1680"/>
      <c r="P12" s="1687"/>
      <c r="W12" s="1687">
        <v>46</v>
      </c>
    </row>
    <row customHeight="1" ht="14.699999999999998">
      <c r="E13" s="399"/>
      <c r="H13" s="432"/>
      <c r="I13" s="403"/>
      <c r="J13" s="707" t="s">
        <v>699</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147</v>
      </c>
      <c r="F16" s="2111" t="s">
        <v>147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D1F8F-857E-B99B-1F45-72632B620CE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549</v>
      </c>
      <c r="H2" s="597"/>
      <c r="I2" s="597"/>
      <c r="J2" s="598" t="s">
        <v>700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701</v>
      </c>
      <c r="F6" s="2363"/>
      <c r="G6" s="2363"/>
      <c r="H6" s="2363"/>
      <c r="I6" s="2363"/>
      <c r="J6" s="612"/>
      <c r="AF6" s="1687">
        <v>30</v>
      </c>
    </row>
    <row customHeight="1" ht="11.549999999999999">
      <c r="E7" s="2305" t="str">
        <f>IF(org=0,"Не определено",org)</f>
        <v>МУП "Горэлектросеть" ЗАТО г. Островной</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115</v>
      </c>
      <c r="AF9" s="1692">
        <v>4</v>
      </c>
    </row>
    <row customHeight="1" ht="11.549999999999999">
      <c r="E10" s="767"/>
      <c r="F10" s="2423" t="s">
        <v>103</v>
      </c>
      <c r="G10" s="2424"/>
      <c r="H10" s="1608" t="str">
        <f>IF(H9="","",INDEX(DIFFERENTIATION_UNMERGE_VD,MATCH(H9,DIFFERENTIATION_ID_DIFF,0)))</f>
        <v/>
      </c>
      <c r="I10" s="1608" t="str">
        <f>IF(I9="","",INDEX(DIFFERENTIATION_UNMERGE_VD,MATCH(I9,DIFFERENTIATION_ID_DIFF,0)))</f>
        <v>Холодное водоснабжение. Питьевая вода</v>
      </c>
      <c r="J10" s="2183"/>
      <c r="AF10" s="1687">
        <v>11</v>
      </c>
    </row>
    <row customHeight="1" ht="11.549999999999999">
      <c r="E11" s="767"/>
      <c r="F11" s="2423" t="s">
        <v>561</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297</v>
      </c>
      <c r="F13" s="2426"/>
      <c r="G13" s="2426"/>
      <c r="H13" s="1607"/>
      <c r="I13" s="1607"/>
      <c r="J13" s="2183"/>
      <c r="AF13" s="1687">
        <v>11</v>
      </c>
    </row>
    <row customHeight="1" ht="24">
      <c r="E14" s="1695" t="s">
        <v>87</v>
      </c>
      <c r="F14" s="1690" t="s">
        <v>299</v>
      </c>
      <c r="G14" s="1690" t="s">
        <v>563</v>
      </c>
      <c r="H14" s="1690" t="s">
        <v>300</v>
      </c>
      <c r="I14" s="1690" t="s">
        <v>300</v>
      </c>
      <c r="J14" s="2183"/>
      <c r="AF14" s="1687">
        <v>23</v>
      </c>
    </row>
    <row customHeight="1" ht="19.95">
      <c r="D15" s="1694"/>
      <c r="E15" s="1686" t="s">
        <v>107</v>
      </c>
      <c r="F15" s="763" t="s">
        <v>702</v>
      </c>
      <c r="G15" s="1702" t="s">
        <v>549</v>
      </c>
      <c r="H15" s="613"/>
      <c r="I15" s="613"/>
      <c r="J15" s="345" t="s">
        <v>703</v>
      </c>
      <c r="K15" s="599" t="s">
        <v>627</v>
      </c>
      <c r="AF15" s="1687">
        <v>19</v>
      </c>
    </row>
    <row customHeight="1" ht="35.699999999999996">
      <c r="D16" s="1694"/>
      <c r="E16" s="1686" t="s">
        <v>108</v>
      </c>
      <c r="F16" s="763" t="s">
        <v>704</v>
      </c>
      <c r="G16" s="1702" t="s">
        <v>549</v>
      </c>
      <c r="H16" s="614">
        <f>SUM(H17,H20:H32)</f>
        <v>0</v>
      </c>
      <c r="I16" s="614">
        <f>SUM(I17,I20,I23,I26,I29:I32)</f>
        <v>0</v>
      </c>
      <c r="J16" s="345" t="s">
        <v>705</v>
      </c>
      <c r="K16" s="599" t="s">
        <v>627</v>
      </c>
      <c r="AF16" s="1687">
        <v>34</v>
      </c>
    </row>
    <row customHeight="1" ht="19.95">
      <c r="D17" s="1694"/>
      <c r="E17" s="1720" t="s">
        <v>706</v>
      </c>
      <c r="F17" s="1010" t="s">
        <v>707</v>
      </c>
      <c r="G17" s="1699" t="s">
        <v>549</v>
      </c>
      <c r="H17" s="613"/>
      <c r="I17" s="613"/>
      <c r="J17" s="345" t="s">
        <v>708</v>
      </c>
      <c r="K17" s="599"/>
      <c r="AF17" s="1687">
        <v>19</v>
      </c>
    </row>
    <row customHeight="1" ht="24">
      <c r="D18" s="1694"/>
      <c r="E18" s="1720" t="s">
        <v>709</v>
      </c>
      <c r="F18" s="1706" t="s">
        <v>710</v>
      </c>
      <c r="G18" s="1699" t="s">
        <v>549</v>
      </c>
      <c r="H18" s="613"/>
      <c r="I18" s="613"/>
      <c r="J18" s="345" t="s">
        <v>711</v>
      </c>
      <c r="K18" s="599"/>
      <c r="AF18" s="1687">
        <v>23</v>
      </c>
    </row>
    <row customHeight="1" ht="35.699999999999996">
      <c r="D19" s="1694"/>
      <c r="E19" s="1720" t="s">
        <v>712</v>
      </c>
      <c r="F19" s="1706" t="s">
        <v>713</v>
      </c>
      <c r="G19" s="1699" t="s">
        <v>549</v>
      </c>
      <c r="H19" s="613"/>
      <c r="I19" s="613"/>
      <c r="J19" s="345"/>
      <c r="K19" s="599"/>
      <c r="AF19" s="1687">
        <v>34</v>
      </c>
    </row>
    <row customHeight="1" ht="19.95">
      <c r="D20" s="1694"/>
      <c r="E20" s="1720" t="s">
        <v>304</v>
      </c>
      <c r="F20" s="1010" t="s">
        <v>714</v>
      </c>
      <c r="G20" s="1699" t="s">
        <v>549</v>
      </c>
      <c r="H20" s="613"/>
      <c r="I20" s="613"/>
      <c r="J20" s="345" t="s">
        <v>715</v>
      </c>
      <c r="K20" s="599"/>
      <c r="AF20" s="1687">
        <v>19</v>
      </c>
    </row>
    <row customHeight="1" ht="19.95">
      <c r="D21" s="1694"/>
      <c r="E21" s="1720" t="s">
        <v>716</v>
      </c>
      <c r="F21" s="1706" t="s">
        <v>717</v>
      </c>
      <c r="G21" s="1699" t="s">
        <v>549</v>
      </c>
      <c r="H21" s="613"/>
      <c r="I21" s="613"/>
      <c r="J21" s="345"/>
      <c r="K21" s="599"/>
      <c r="AF21" s="1687">
        <v>19</v>
      </c>
    </row>
    <row customHeight="1" ht="19.95">
      <c r="D22" s="1694"/>
      <c r="E22" s="1720" t="s">
        <v>718</v>
      </c>
      <c r="F22" s="1706" t="s">
        <v>719</v>
      </c>
      <c r="G22" s="1699" t="s">
        <v>549</v>
      </c>
      <c r="H22" s="613"/>
      <c r="I22" s="613"/>
      <c r="J22" s="345"/>
      <c r="K22" s="599"/>
      <c r="AF22" s="1687">
        <v>19</v>
      </c>
    </row>
    <row customHeight="1" ht="24">
      <c r="D23" s="1694"/>
      <c r="E23" s="1720" t="s">
        <v>307</v>
      </c>
      <c r="F23" s="1010" t="s">
        <v>720</v>
      </c>
      <c r="G23" s="1699" t="s">
        <v>549</v>
      </c>
      <c r="H23" s="613"/>
      <c r="I23" s="613"/>
      <c r="J23" s="345" t="s">
        <v>721</v>
      </c>
      <c r="K23" s="599"/>
      <c r="AF23" s="1687">
        <v>23</v>
      </c>
    </row>
    <row customHeight="1" ht="19.95">
      <c r="D24" s="1694"/>
      <c r="E24" s="1720" t="s">
        <v>722</v>
      </c>
      <c r="F24" s="1706" t="s">
        <v>723</v>
      </c>
      <c r="G24" s="1699" t="s">
        <v>549</v>
      </c>
      <c r="H24" s="613"/>
      <c r="I24" s="613"/>
      <c r="J24" s="345"/>
      <c r="K24" s="599"/>
      <c r="AF24" s="1687">
        <v>19</v>
      </c>
    </row>
    <row customHeight="1" ht="35.699999999999996">
      <c r="D25" s="1694"/>
      <c r="E25" s="1720" t="s">
        <v>724</v>
      </c>
      <c r="F25" s="1706" t="s">
        <v>725</v>
      </c>
      <c r="G25" s="1699" t="s">
        <v>549</v>
      </c>
      <c r="H25" s="613"/>
      <c r="I25" s="613"/>
      <c r="J25" s="345"/>
      <c r="K25" s="599"/>
      <c r="AF25" s="1687">
        <v>34</v>
      </c>
    </row>
    <row customHeight="1" ht="24">
      <c r="D26" s="1694"/>
      <c r="E26" s="1720" t="s">
        <v>726</v>
      </c>
      <c r="F26" s="1010" t="s">
        <v>727</v>
      </c>
      <c r="G26" s="1699" t="s">
        <v>549</v>
      </c>
      <c r="H26" s="613"/>
      <c r="I26" s="613"/>
      <c r="J26" s="345" t="s">
        <v>728</v>
      </c>
      <c r="K26" s="599"/>
      <c r="AF26" s="1687">
        <v>23</v>
      </c>
    </row>
    <row customHeight="1" ht="19.95">
      <c r="D27" s="1694"/>
      <c r="E27" s="1731" t="s">
        <v>729</v>
      </c>
      <c r="F27" s="1706" t="s">
        <v>730</v>
      </c>
      <c r="G27" s="1710" t="s">
        <v>549</v>
      </c>
      <c r="H27" s="1732"/>
      <c r="I27" s="1732"/>
      <c r="J27" s="345"/>
      <c r="K27" s="599"/>
      <c r="AF27" s="1687">
        <v>19</v>
      </c>
    </row>
    <row customHeight="1" ht="19.95">
      <c r="D28" s="1694"/>
      <c r="E28" s="1731" t="s">
        <v>731</v>
      </c>
      <c r="F28" s="1706" t="s">
        <v>732</v>
      </c>
      <c r="G28" s="1710" t="s">
        <v>549</v>
      </c>
      <c r="H28" s="1732"/>
      <c r="I28" s="1732"/>
      <c r="J28" s="345"/>
      <c r="K28" s="599"/>
      <c r="AF28" s="1687">
        <v>19</v>
      </c>
    </row>
    <row customHeight="1" ht="19.95">
      <c r="D29" s="1694"/>
      <c r="E29" s="1731" t="s">
        <v>733</v>
      </c>
      <c r="F29" s="1010" t="s">
        <v>734</v>
      </c>
      <c r="G29" s="1710" t="s">
        <v>549</v>
      </c>
      <c r="H29" s="1732"/>
      <c r="I29" s="1732"/>
      <c r="J29" s="345"/>
      <c r="K29" s="599"/>
      <c r="AF29" s="1687">
        <v>19</v>
      </c>
    </row>
    <row customHeight="1" ht="19.95">
      <c r="D30" s="1694"/>
      <c r="E30" s="1731" t="s">
        <v>735</v>
      </c>
      <c r="F30" s="1010" t="s">
        <v>736</v>
      </c>
      <c r="G30" s="1710" t="s">
        <v>549</v>
      </c>
      <c r="H30" s="1732"/>
      <c r="I30" s="1732"/>
      <c r="J30" s="345"/>
      <c r="K30" s="599"/>
      <c r="AF30" s="1687">
        <v>19</v>
      </c>
    </row>
    <row customHeight="1" ht="19.95">
      <c r="D31" s="1694"/>
      <c r="E31" s="1731" t="s">
        <v>737</v>
      </c>
      <c r="F31" s="1010" t="s">
        <v>738</v>
      </c>
      <c r="G31" s="1710" t="s">
        <v>549</v>
      </c>
      <c r="H31" s="1732"/>
      <c r="I31" s="1732"/>
      <c r="J31" s="345"/>
      <c r="K31" s="599"/>
      <c r="AF31" s="1687">
        <v>19</v>
      </c>
    </row>
    <row s="2848" customFormat="1" customHeight="1" ht="35.699999999999996">
      <c r="A32" s="1043"/>
      <c r="C32" s="1692"/>
      <c r="D32" s="1694"/>
      <c r="E32" s="1731" t="s">
        <v>739</v>
      </c>
      <c r="F32" s="1010" t="s">
        <v>740</v>
      </c>
      <c r="G32" s="1700" t="s">
        <v>549</v>
      </c>
      <c r="H32" s="635">
        <f>SUM(H33:H34)</f>
        <v>0</v>
      </c>
      <c r="I32" s="635">
        <f>SUM(I33:I34)</f>
        <v>0</v>
      </c>
      <c r="J32" s="345" t="s">
        <v>741</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574</v>
      </c>
      <c r="G34" s="628"/>
      <c r="H34" s="629"/>
      <c r="I34" s="629"/>
      <c r="J34" s="357" t="s">
        <v>742</v>
      </c>
      <c r="K34" s="599"/>
      <c r="L34" s="1692"/>
      <c r="M34" s="1692"/>
      <c r="R34" s="1692"/>
      <c r="U34" s="600"/>
      <c r="AA34" s="1688"/>
      <c r="AB34" s="1688"/>
      <c r="AC34" s="1688"/>
      <c r="AD34" s="1688"/>
      <c r="AE34" s="1688"/>
      <c r="AF34" s="1216">
        <v>19</v>
      </c>
    </row>
    <row customHeight="1" ht="60">
      <c r="D35" s="1694"/>
      <c r="E35" s="1731" t="s">
        <v>743</v>
      </c>
      <c r="F35" s="1010" t="s">
        <v>744</v>
      </c>
      <c r="G35" s="1710" t="s">
        <v>549</v>
      </c>
      <c r="H35" s="1732"/>
      <c r="I35" s="1732"/>
      <c r="J35" s="345" t="s">
        <v>745</v>
      </c>
      <c r="K35" s="599"/>
      <c r="AF35" s="1687">
        <v>57</v>
      </c>
    </row>
    <row s="2848" customFormat="1" customHeight="1" ht="24">
      <c r="A36" s="1045" t="s">
        <v>575</v>
      </c>
      <c r="C36" s="1692"/>
      <c r="D36" s="1694"/>
      <c r="E36" s="1720" t="s">
        <v>89</v>
      </c>
      <c r="F36" s="763" t="s">
        <v>746</v>
      </c>
      <c r="G36" s="1699" t="s">
        <v>549</v>
      </c>
      <c r="H36" s="613"/>
      <c r="I36" s="613"/>
      <c r="J36" s="345" t="s">
        <v>747</v>
      </c>
      <c r="K36" s="599"/>
      <c r="L36" s="1692"/>
      <c r="M36" s="1692"/>
      <c r="R36" s="1692"/>
      <c r="U36" s="600"/>
      <c r="AA36" s="1688"/>
      <c r="AB36" s="1688"/>
      <c r="AC36" s="1688"/>
      <c r="AD36" s="1688"/>
      <c r="AE36" s="1688"/>
      <c r="AF36" s="1216">
        <v>23</v>
      </c>
    </row>
    <row s="2848" customFormat="1" customHeight="1" ht="35.699999999999996">
      <c r="A37" s="1045"/>
      <c r="C37" s="1692"/>
      <c r="D37" s="1694"/>
      <c r="E37" s="1720" t="s">
        <v>321</v>
      </c>
      <c r="F37" s="1010" t="s">
        <v>748</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749</v>
      </c>
      <c r="G38" s="1699" t="s">
        <v>549</v>
      </c>
      <c r="H38" s="613"/>
      <c r="I38" s="613"/>
      <c r="J38" s="345" t="s">
        <v>750</v>
      </c>
      <c r="K38" s="599"/>
      <c r="L38" s="1692"/>
      <c r="M38" s="1692"/>
      <c r="R38" s="1692"/>
      <c r="U38" s="600"/>
      <c r="AA38" s="1688"/>
      <c r="AB38" s="1688"/>
      <c r="AC38" s="1688"/>
      <c r="AD38" s="1688"/>
      <c r="AE38" s="1688"/>
      <c r="AF38" s="1216">
        <v>19</v>
      </c>
    </row>
    <row s="2848" customFormat="1" customHeight="1" ht="24">
      <c r="A39" s="1043"/>
      <c r="C39" s="1692"/>
      <c r="D39" s="631"/>
      <c r="E39" s="1720" t="s">
        <v>751</v>
      </c>
      <c r="F39" s="1010" t="s">
        <v>752</v>
      </c>
      <c r="G39" s="1710" t="s">
        <v>549</v>
      </c>
      <c r="H39" s="613"/>
      <c r="I39" s="613"/>
      <c r="J39" s="345" t="s">
        <v>753</v>
      </c>
      <c r="K39" s="599"/>
      <c r="L39" s="1692"/>
      <c r="M39" s="1692"/>
      <c r="R39" s="1692"/>
      <c r="U39" s="600"/>
      <c r="AA39" s="1688"/>
      <c r="AB39" s="1688"/>
      <c r="AC39" s="1688"/>
      <c r="AD39" s="1688"/>
      <c r="AE39" s="1688"/>
      <c r="AF39" s="1216">
        <v>23</v>
      </c>
    </row>
    <row s="2848" customFormat="1" customHeight="1" ht="24">
      <c r="A40" s="1043"/>
      <c r="C40" s="1692"/>
      <c r="D40" s="1694"/>
      <c r="E40" s="1720" t="s">
        <v>754</v>
      </c>
      <c r="F40" s="1706" t="s">
        <v>755</v>
      </c>
      <c r="G40" s="1699" t="s">
        <v>549</v>
      </c>
      <c r="H40" s="613"/>
      <c r="I40" s="613"/>
      <c r="J40" s="345" t="s">
        <v>756</v>
      </c>
      <c r="K40" s="599"/>
      <c r="L40" s="1692"/>
      <c r="M40" s="1692"/>
      <c r="R40" s="1692"/>
      <c r="U40" s="600"/>
      <c r="AA40" s="1688"/>
      <c r="AB40" s="1688"/>
      <c r="AC40" s="1688"/>
      <c r="AD40" s="1688"/>
      <c r="AE40" s="1688"/>
      <c r="AF40" s="1216">
        <v>23</v>
      </c>
    </row>
    <row s="2848" customFormat="1" customHeight="1" ht="24">
      <c r="A41" s="1043"/>
      <c r="C41" s="1692"/>
      <c r="D41" s="1694"/>
      <c r="E41" s="1720" t="s">
        <v>757</v>
      </c>
      <c r="F41" s="1706" t="s">
        <v>758</v>
      </c>
      <c r="G41" s="1699" t="s">
        <v>549</v>
      </c>
      <c r="H41" s="613"/>
      <c r="I41" s="613"/>
      <c r="J41" s="345" t="s">
        <v>759</v>
      </c>
      <c r="K41" s="599"/>
      <c r="L41" s="1692"/>
      <c r="M41" s="1692"/>
      <c r="R41" s="1692"/>
      <c r="U41" s="600"/>
      <c r="AA41" s="1688"/>
      <c r="AB41" s="1688"/>
      <c r="AC41" s="1688"/>
      <c r="AD41" s="1688"/>
      <c r="AE41" s="1688"/>
      <c r="AF41" s="1216">
        <v>23</v>
      </c>
    </row>
    <row s="2848" customFormat="1" customHeight="1" ht="24">
      <c r="A42" s="1043"/>
      <c r="C42" s="1692"/>
      <c r="D42" s="1694"/>
      <c r="E42" s="1720" t="s">
        <v>760</v>
      </c>
      <c r="F42" s="1706" t="s">
        <v>761</v>
      </c>
      <c r="G42" s="1699" t="s">
        <v>549</v>
      </c>
      <c r="H42" s="613"/>
      <c r="I42" s="613"/>
      <c r="J42" s="345" t="s">
        <v>762</v>
      </c>
      <c r="K42" s="599"/>
      <c r="L42" s="1692"/>
      <c r="M42" s="1692"/>
      <c r="R42" s="1692"/>
      <c r="U42" s="600"/>
      <c r="AA42" s="1688"/>
      <c r="AB42" s="1688"/>
      <c r="AC42" s="1688"/>
      <c r="AD42" s="1688"/>
      <c r="AE42" s="1688"/>
      <c r="AF42" s="1216">
        <v>23</v>
      </c>
    </row>
    <row s="2848" customFormat="1" customHeight="1" ht="35.699999999999996">
      <c r="A43" s="1043"/>
      <c r="C43" s="1692" t="s">
        <v>585</v>
      </c>
      <c r="D43" s="1694"/>
      <c r="E43" s="1720" t="s">
        <v>109</v>
      </c>
      <c r="F43" s="763" t="s">
        <v>626</v>
      </c>
      <c r="G43" s="1702" t="s">
        <v>763</v>
      </c>
      <c r="H43" s="457"/>
      <c r="I43" s="457"/>
      <c r="J43" s="345" t="s">
        <v>764</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765</v>
      </c>
      <c r="G44" s="1699" t="s">
        <v>766</v>
      </c>
      <c r="H44" s="601"/>
      <c r="I44" s="601"/>
      <c r="J44" s="345" t="s">
        <v>767</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768</v>
      </c>
      <c r="G45" s="1710" t="s">
        <v>769</v>
      </c>
      <c r="H45" s="601"/>
      <c r="I45" s="601"/>
      <c r="J45" s="345" t="s">
        <v>770</v>
      </c>
      <c r="K45" s="599"/>
      <c r="L45" s="1692"/>
      <c r="M45" s="1692"/>
      <c r="R45" s="1692"/>
      <c r="U45" s="600"/>
      <c r="AA45" s="1688"/>
      <c r="AB45" s="1688"/>
      <c r="AC45" s="1688"/>
      <c r="AD45" s="1688"/>
      <c r="AE45" s="1688"/>
      <c r="AF45" s="1216">
        <v>23</v>
      </c>
    </row>
    <row s="2848" customFormat="1" customHeight="1" ht="19.95">
      <c r="A46" s="1043"/>
      <c r="C46" s="1692"/>
      <c r="D46" s="1694"/>
      <c r="E46" s="1720" t="s">
        <v>110</v>
      </c>
      <c r="F46" s="763" t="s">
        <v>771</v>
      </c>
      <c r="G46" s="1699" t="s">
        <v>587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43B89-1A3B-396E-3F29-1D6E5BAF671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549</v>
      </c>
      <c r="H2" s="597"/>
      <c r="I2" s="597"/>
      <c r="J2" s="598" t="s">
        <v>552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772</v>
      </c>
      <c r="F6" s="2304"/>
      <c r="G6" s="2304"/>
      <c r="H6" s="2304"/>
      <c r="I6" s="2304"/>
      <c r="J6" s="612"/>
      <c r="AF6" s="1687">
        <v>32</v>
      </c>
    </row>
    <row customHeight="1" ht="25.2">
      <c r="E7" s="2305" t="str">
        <f>IF(org=0,"Не определено",org)</f>
        <v>МУП "Горэлектросеть" ЗАТО г. Островной</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115</v>
      </c>
      <c r="AF9" s="1692">
        <v>1</v>
      </c>
    </row>
    <row customHeight="1" ht="11.549999999999999">
      <c r="E10" s="767"/>
      <c r="F10" s="2423" t="s">
        <v>103</v>
      </c>
      <c r="G10" s="2424"/>
      <c r="H10" s="1715" t="str">
        <f>IF(H9="","",INDEX(DIFFERENTIATION_UNMERGE_VD,MATCH(H9,DIFFERENTIATION_ID_DIFF,0)))</f>
        <v/>
      </c>
      <c r="I10" s="1715" t="str">
        <f>IF(I9="","",INDEX(DIFFERENTIATION_UNMERGE_VD,MATCH(I9,DIFFERENTIATION_ID_DIFF,0)))</f>
        <v>Холодное водоснабжение. Питьевая вода</v>
      </c>
      <c r="J10" s="2183"/>
      <c r="AF10" s="1687">
        <v>11</v>
      </c>
    </row>
    <row customHeight="1" ht="11.549999999999999">
      <c r="E11" s="767"/>
      <c r="F11" s="2423" t="s">
        <v>561</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297</v>
      </c>
      <c r="F13" s="2426"/>
      <c r="G13" s="2426"/>
      <c r="H13" s="1712"/>
      <c r="I13" s="1712"/>
      <c r="J13" s="2183"/>
      <c r="AF13" s="1687">
        <v>11</v>
      </c>
    </row>
    <row customHeight="1" ht="24">
      <c r="E14" s="1713" t="s">
        <v>87</v>
      </c>
      <c r="F14" s="1716" t="s">
        <v>299</v>
      </c>
      <c r="G14" s="1716" t="s">
        <v>563</v>
      </c>
      <c r="H14" s="1716" t="s">
        <v>300</v>
      </c>
      <c r="I14" s="1716" t="s">
        <v>300</v>
      </c>
      <c r="J14" s="2183"/>
      <c r="AF14" s="1687">
        <v>23</v>
      </c>
    </row>
    <row customHeight="1" ht="19.95">
      <c r="D15" s="1694"/>
      <c r="E15" s="1686" t="s">
        <v>107</v>
      </c>
      <c r="F15" s="763" t="s">
        <v>773</v>
      </c>
      <c r="G15" s="1713" t="s">
        <v>549</v>
      </c>
      <c r="H15" s="613"/>
      <c r="I15" s="613"/>
      <c r="J15" s="345" t="s">
        <v>774</v>
      </c>
      <c r="K15" s="599" t="s">
        <v>627</v>
      </c>
      <c r="AF15" s="1687">
        <v>19</v>
      </c>
    </row>
    <row customHeight="1" ht="24">
      <c r="D16" s="1694"/>
      <c r="E16" s="1686" t="s">
        <v>108</v>
      </c>
      <c r="F16" s="1721" t="s">
        <v>775</v>
      </c>
      <c r="G16" s="1713" t="s">
        <v>549</v>
      </c>
      <c r="H16" s="614">
        <f>SUM(H17,H20:H27)</f>
        <v>0</v>
      </c>
      <c r="I16" s="614">
        <f>SUM(I17,I20:I27)</f>
        <v>0</v>
      </c>
      <c r="J16" s="345" t="s">
        <v>776</v>
      </c>
      <c r="K16" s="599" t="s">
        <v>627</v>
      </c>
      <c r="AF16" s="1687">
        <v>23</v>
      </c>
    </row>
    <row customHeight="1" ht="35.699999999999996">
      <c r="D17" s="1694"/>
      <c r="E17" s="1720" t="s">
        <v>706</v>
      </c>
      <c r="F17" s="1723" t="s">
        <v>777</v>
      </c>
      <c r="G17" s="1710" t="s">
        <v>549</v>
      </c>
      <c r="H17" s="613"/>
      <c r="I17" s="613"/>
      <c r="J17" s="345" t="s">
        <v>778</v>
      </c>
      <c r="K17" s="599"/>
      <c r="AF17" s="1687">
        <v>34</v>
      </c>
    </row>
    <row customHeight="1" ht="19.95">
      <c r="D18" s="1694"/>
      <c r="E18" s="1720" t="s">
        <v>709</v>
      </c>
      <c r="F18" s="1724" t="s">
        <v>779</v>
      </c>
      <c r="G18" s="1710" t="s">
        <v>549</v>
      </c>
      <c r="H18" s="613"/>
      <c r="I18" s="613"/>
      <c r="J18" s="345"/>
      <c r="K18" s="599"/>
      <c r="AF18" s="1687">
        <v>19</v>
      </c>
    </row>
    <row customHeight="1" ht="24">
      <c r="D19" s="1694"/>
      <c r="E19" s="1720" t="s">
        <v>712</v>
      </c>
      <c r="F19" s="1724" t="s">
        <v>780</v>
      </c>
      <c r="G19" s="1710" t="s">
        <v>549</v>
      </c>
      <c r="H19" s="613"/>
      <c r="I19" s="613"/>
      <c r="J19" s="345"/>
      <c r="K19" s="599"/>
      <c r="AF19" s="1687">
        <v>23</v>
      </c>
    </row>
    <row customHeight="1" ht="35.699999999999996">
      <c r="D20" s="1694"/>
      <c r="E20" s="1720" t="s">
        <v>304</v>
      </c>
      <c r="F20" s="1723" t="s">
        <v>781</v>
      </c>
      <c r="G20" s="1710" t="s">
        <v>549</v>
      </c>
      <c r="H20" s="613"/>
      <c r="I20" s="613"/>
      <c r="J20" s="345"/>
      <c r="K20" s="599"/>
      <c r="AF20" s="1687">
        <v>34</v>
      </c>
    </row>
    <row customHeight="1" ht="48.29999999999999">
      <c r="D21" s="1694"/>
      <c r="E21" s="1720" t="s">
        <v>307</v>
      </c>
      <c r="F21" s="1723" t="s">
        <v>782</v>
      </c>
      <c r="G21" s="1710" t="s">
        <v>549</v>
      </c>
      <c r="H21" s="613"/>
      <c r="I21" s="613"/>
      <c r="J21" s="345"/>
      <c r="K21" s="599"/>
      <c r="AF21" s="1687">
        <v>46</v>
      </c>
    </row>
    <row customHeight="1" ht="60">
      <c r="D22" s="1694"/>
      <c r="E22" s="1720" t="s">
        <v>726</v>
      </c>
      <c r="F22" s="1723" t="s">
        <v>783</v>
      </c>
      <c r="G22" s="1710" t="s">
        <v>549</v>
      </c>
      <c r="H22" s="613"/>
      <c r="I22" s="613"/>
      <c r="J22" s="345"/>
      <c r="K22" s="599"/>
      <c r="AF22" s="1687">
        <v>57</v>
      </c>
    </row>
    <row customHeight="1" ht="35.699999999999996">
      <c r="D23" s="1694"/>
      <c r="E23" s="1720" t="s">
        <v>733</v>
      </c>
      <c r="F23" s="1723" t="s">
        <v>784</v>
      </c>
      <c r="G23" s="1710" t="s">
        <v>549</v>
      </c>
      <c r="H23" s="613"/>
      <c r="I23" s="613"/>
      <c r="J23" s="345"/>
      <c r="K23" s="599"/>
      <c r="AF23" s="1687">
        <v>34</v>
      </c>
    </row>
    <row customHeight="1" ht="35.699999999999996">
      <c r="D24" s="1694"/>
      <c r="E24" s="1720" t="s">
        <v>735</v>
      </c>
      <c r="F24" s="1723" t="s">
        <v>785</v>
      </c>
      <c r="G24" s="1710" t="s">
        <v>549</v>
      </c>
      <c r="H24" s="613"/>
      <c r="I24" s="613"/>
      <c r="J24" s="345"/>
      <c r="K24" s="599"/>
      <c r="AF24" s="1687">
        <v>34</v>
      </c>
    </row>
    <row customHeight="1" ht="24">
      <c r="D25" s="1694"/>
      <c r="E25" s="1720" t="s">
        <v>737</v>
      </c>
      <c r="F25" s="1723" t="s">
        <v>786</v>
      </c>
      <c r="G25" s="1710" t="s">
        <v>549</v>
      </c>
      <c r="H25" s="613"/>
      <c r="I25" s="613"/>
      <c r="J25" s="345"/>
      <c r="K25" s="599"/>
      <c r="AF25" s="1687">
        <v>23</v>
      </c>
    </row>
    <row customHeight="1" ht="76.5">
      <c r="D26" s="1694"/>
      <c r="E26" s="1720" t="s">
        <v>739</v>
      </c>
      <c r="F26" s="1723" t="s">
        <v>787</v>
      </c>
      <c r="G26" s="1710" t="s">
        <v>549</v>
      </c>
      <c r="H26" s="613"/>
      <c r="I26" s="613"/>
      <c r="J26" s="345"/>
      <c r="K26" s="599"/>
      <c r="AF26" s="1687">
        <v>73</v>
      </c>
    </row>
    <row s="2848" customFormat="1" customHeight="1" ht="35.699999999999996">
      <c r="A27" s="1043"/>
      <c r="C27" s="1692"/>
      <c r="D27" s="1694"/>
      <c r="E27" s="1685" t="s">
        <v>743</v>
      </c>
      <c r="F27" s="1684" t="s">
        <v>788</v>
      </c>
      <c r="G27" s="1711" t="s">
        <v>549</v>
      </c>
      <c r="H27" s="635">
        <f>SUM(H28:H29)</f>
        <v>0</v>
      </c>
      <c r="I27" s="635">
        <f>SUM(I28:I29)</f>
        <v>0</v>
      </c>
      <c r="J27" s="345" t="s">
        <v>741</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574</v>
      </c>
      <c r="G29" s="628"/>
      <c r="H29" s="629"/>
      <c r="I29" s="629"/>
      <c r="J29" s="357" t="s">
        <v>742</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789</v>
      </c>
      <c r="G30" s="1710" t="s">
        <v>549</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790</v>
      </c>
      <c r="G31" s="1710" t="s">
        <v>549</v>
      </c>
      <c r="H31" s="613"/>
      <c r="I31" s="613"/>
      <c r="J31" s="345" t="s">
        <v>791</v>
      </c>
      <c r="K31" s="599"/>
      <c r="L31" s="1692"/>
      <c r="M31" s="1692"/>
      <c r="R31" s="1692"/>
      <c r="U31" s="600"/>
      <c r="AA31" s="1688"/>
      <c r="AB31" s="1688"/>
      <c r="AC31" s="1688"/>
      <c r="AD31" s="1688"/>
      <c r="AE31" s="1688"/>
      <c r="AF31" s="1216">
        <v>34</v>
      </c>
    </row>
    <row s="2848" customFormat="1" customHeight="1" ht="24">
      <c r="A32" s="1043"/>
      <c r="C32" s="1692"/>
      <c r="D32" s="1694"/>
      <c r="E32" s="1720" t="s">
        <v>751</v>
      </c>
      <c r="F32" s="746" t="s">
        <v>755</v>
      </c>
      <c r="G32" s="1710" t="s">
        <v>549</v>
      </c>
      <c r="H32" s="613"/>
      <c r="I32" s="613"/>
      <c r="J32" s="345" t="s">
        <v>792</v>
      </c>
      <c r="K32" s="599"/>
      <c r="L32" s="1692"/>
      <c r="M32" s="1692"/>
      <c r="R32" s="1692"/>
      <c r="U32" s="600"/>
      <c r="AA32" s="1688"/>
      <c r="AB32" s="1688"/>
      <c r="AC32" s="1688"/>
      <c r="AD32" s="1688"/>
      <c r="AE32" s="1688"/>
      <c r="AF32" s="1216">
        <v>23</v>
      </c>
    </row>
    <row s="2848" customFormat="1" customHeight="1" ht="24">
      <c r="A33" s="1043"/>
      <c r="C33" s="1692"/>
      <c r="D33" s="1694"/>
      <c r="E33" s="1720" t="s">
        <v>793</v>
      </c>
      <c r="F33" s="746" t="s">
        <v>794</v>
      </c>
      <c r="G33" s="1710" t="s">
        <v>549</v>
      </c>
      <c r="H33" s="613"/>
      <c r="I33" s="613"/>
      <c r="J33" s="345" t="s">
        <v>795</v>
      </c>
      <c r="K33" s="599"/>
      <c r="L33" s="1692"/>
      <c r="M33" s="1692"/>
      <c r="R33" s="1692"/>
      <c r="U33" s="600"/>
      <c r="AA33" s="1688"/>
      <c r="AB33" s="1688"/>
      <c r="AC33" s="1688"/>
      <c r="AD33" s="1688"/>
      <c r="AE33" s="1688"/>
      <c r="AF33" s="1216">
        <v>23</v>
      </c>
    </row>
    <row s="2848" customFormat="1" customHeight="1" ht="24">
      <c r="A34" s="1043"/>
      <c r="C34" s="1692"/>
      <c r="D34" s="1694"/>
      <c r="E34" s="1720" t="s">
        <v>796</v>
      </c>
      <c r="F34" s="746" t="s">
        <v>761</v>
      </c>
      <c r="G34" s="1710" t="s">
        <v>549</v>
      </c>
      <c r="H34" s="613"/>
      <c r="I34" s="613"/>
      <c r="J34" s="345" t="s">
        <v>797</v>
      </c>
      <c r="K34" s="599"/>
      <c r="L34" s="1692"/>
      <c r="M34" s="1692"/>
      <c r="R34" s="1692"/>
      <c r="U34" s="600"/>
      <c r="AA34" s="1688"/>
      <c r="AB34" s="1688"/>
      <c r="AC34" s="1688"/>
      <c r="AD34" s="1688"/>
      <c r="AE34" s="1688"/>
      <c r="AF34" s="1216">
        <v>23</v>
      </c>
    </row>
    <row s="2848" customFormat="1" customHeight="1" ht="35.699999999999996">
      <c r="A35" s="1043"/>
      <c r="C35" s="1692" t="s">
        <v>585</v>
      </c>
      <c r="D35" s="1694"/>
      <c r="E35" s="1720" t="s">
        <v>109</v>
      </c>
      <c r="F35" s="1717" t="s">
        <v>626</v>
      </c>
      <c r="G35" s="1713" t="s">
        <v>303</v>
      </c>
      <c r="H35" s="457"/>
      <c r="I35" s="457"/>
      <c r="J35" s="345" t="s">
        <v>798</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799</v>
      </c>
      <c r="G36" s="1710" t="s">
        <v>766</v>
      </c>
      <c r="H36" s="601"/>
      <c r="I36" s="601"/>
      <c r="J36" s="345" t="s">
        <v>767</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800</v>
      </c>
      <c r="G37" s="1710" t="s">
        <v>769</v>
      </c>
      <c r="H37" s="601"/>
      <c r="I37" s="601"/>
      <c r="J37" s="345" t="s">
        <v>770</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801</v>
      </c>
      <c r="F39" s="2341" t="s">
        <v>802</v>
      </c>
      <c r="G39" s="2341"/>
      <c r="H39" s="425"/>
      <c r="I39" s="425"/>
      <c r="J39" s="425"/>
      <c r="AF39" s="1687">
        <v>26</v>
      </c>
    </row>
    <row s="3351" customFormat="1" customHeight="1" ht="39.75">
      <c r="A40" s="1043"/>
      <c r="B40" s="1692"/>
      <c r="C40" s="1692"/>
      <c r="D40" s="407"/>
      <c r="F40" s="2341" t="s">
        <v>803</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AE515-91F9-9D3D-757C-9AE92E77860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"Горэлектросеть" ЗАТО г. Островной</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115</v>
      </c>
      <c r="J6" s="1078"/>
      <c r="X6" s="561">
        <v>1</v>
      </c>
    </row>
    <row customHeight="1" ht="11.549999999999999">
      <c r="D7" s="767"/>
      <c r="E7" s="2423" t="s">
        <v>103</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2231"/>
      <c r="L7" s="565"/>
      <c r="X7" s="561">
        <v>11</v>
      </c>
    </row>
    <row customHeight="1" ht="11.549999999999999">
      <c r="A8" s="760"/>
      <c r="D8" s="767"/>
      <c r="E8" s="2423" t="s">
        <v>561</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297</v>
      </c>
      <c r="E10" s="2158"/>
      <c r="F10" s="2158"/>
      <c r="G10" s="2158"/>
      <c r="H10" s="2158"/>
      <c r="I10" s="2158"/>
      <c r="J10" s="2159"/>
      <c r="K10" s="2255"/>
      <c r="L10" s="565"/>
      <c r="X10" s="814">
        <v>11</v>
      </c>
    </row>
    <row s="2774" customFormat="1" customHeight="1" ht="24">
      <c r="A11" s="2441"/>
      <c r="B11" s="2441"/>
      <c r="C11" s="713"/>
      <c r="D11" s="759" t="s">
        <v>87</v>
      </c>
      <c r="E11" s="761" t="s">
        <v>804</v>
      </c>
      <c r="F11" s="761" t="s">
        <v>563</v>
      </c>
      <c r="G11" s="521" t="s">
        <v>300</v>
      </c>
      <c r="H11" s="521" t="s">
        <v>387</v>
      </c>
      <c r="I11" s="863" t="s">
        <v>300</v>
      </c>
      <c r="J11" s="864" t="s">
        <v>387</v>
      </c>
      <c r="K11" s="2288"/>
      <c r="L11" s="714"/>
      <c r="X11" s="565">
        <v>23</v>
      </c>
    </row>
    <row s="2849" customFormat="1" customHeight="1" ht="10.5">
      <c r="A12" s="1008"/>
      <c r="D12" s="1081" t="s">
        <v>107</v>
      </c>
      <c r="E12" s="1081" t="s">
        <v>108</v>
      </c>
      <c r="F12" s="1081" t="s">
        <v>89</v>
      </c>
      <c r="G12" s="1082" t="str">
        <f>G1&amp;".1"</f>
        <v>4.1</v>
      </c>
      <c r="H12" s="1082" t="str">
        <f>G1&amp;".2"</f>
        <v>4.2</v>
      </c>
      <c r="I12" s="1082" t="str">
        <f>I1&amp;".1"</f>
        <v>4.1</v>
      </c>
      <c r="J12" s="1082" t="str">
        <f>I1&amp;".2"</f>
        <v>4.2</v>
      </c>
      <c r="K12" s="1082"/>
      <c r="X12" s="567">
        <v>10</v>
      </c>
    </row>
    <row customHeight="1" ht="22.5" hidden="1">
      <c r="A13" s="2448" t="s">
        <v>805</v>
      </c>
      <c r="D13" s="1009" t="s">
        <v>107</v>
      </c>
      <c r="E13" s="335" t="s">
        <v>806</v>
      </c>
      <c r="F13" s="716" t="s">
        <v>807</v>
      </c>
      <c r="G13" s="613"/>
      <c r="H13" s="717"/>
      <c r="I13" s="613"/>
      <c r="J13" s="717"/>
      <c r="K13" s="345" t="s">
        <v>808</v>
      </c>
      <c r="L13" s="776"/>
      <c r="X13" s="561">
        <v>0</v>
      </c>
    </row>
    <row customHeight="1" ht="22.5" hidden="1">
      <c r="A14" s="2448"/>
      <c r="D14" s="595" t="s">
        <v>108</v>
      </c>
      <c r="E14" s="335" t="s">
        <v>809</v>
      </c>
      <c r="F14" s="716" t="s">
        <v>810</v>
      </c>
      <c r="G14" s="613"/>
      <c r="H14" s="718"/>
      <c r="I14" s="613"/>
      <c r="J14" s="718"/>
      <c r="K14" s="345" t="s">
        <v>811</v>
      </c>
      <c r="L14" s="776"/>
      <c r="X14" s="561">
        <v>0</v>
      </c>
    </row>
    <row s="2774" customFormat="1" customHeight="1" ht="78.75" hidden="1">
      <c r="A15" s="2448"/>
      <c r="B15" s="567"/>
      <c r="D15" s="1009" t="s">
        <v>89</v>
      </c>
      <c r="E15" s="763" t="s">
        <v>812</v>
      </c>
      <c r="F15" s="1006" t="s">
        <v>303</v>
      </c>
      <c r="G15" s="1006" t="s">
        <v>303</v>
      </c>
      <c r="H15" s="162"/>
      <c r="I15" s="1006" t="s">
        <v>303</v>
      </c>
      <c r="J15" s="162"/>
      <c r="K15" s="345" t="s">
        <v>813</v>
      </c>
      <c r="L15" s="776"/>
      <c r="X15" s="814">
        <v>0</v>
      </c>
    </row>
    <row s="2774" customFormat="1" customHeight="1" ht="22.5" hidden="1">
      <c r="A16" s="2448"/>
      <c r="B16" s="567"/>
      <c r="D16" s="1009" t="s">
        <v>321</v>
      </c>
      <c r="E16" s="1010" t="s">
        <v>814</v>
      </c>
      <c r="F16" s="1006" t="s">
        <v>815</v>
      </c>
      <c r="G16" s="873"/>
      <c r="H16" s="162"/>
      <c r="I16" s="873"/>
      <c r="J16" s="162"/>
      <c r="K16" s="345"/>
      <c r="L16" s="776"/>
      <c r="X16" s="814">
        <v>0</v>
      </c>
    </row>
    <row s="2774" customFormat="1" customHeight="1" ht="22.5" hidden="1">
      <c r="A17" s="2448"/>
      <c r="B17" s="567"/>
      <c r="D17" s="1009" t="s">
        <v>329</v>
      </c>
      <c r="E17" s="1010" t="s">
        <v>816</v>
      </c>
      <c r="F17" s="1006" t="s">
        <v>817</v>
      </c>
      <c r="G17" s="873"/>
      <c r="H17" s="162"/>
      <c r="I17" s="873"/>
      <c r="J17" s="162"/>
      <c r="K17" s="345"/>
      <c r="L17" s="776"/>
      <c r="X17" s="814">
        <v>0</v>
      </c>
    </row>
    <row s="2774" customFormat="1" customHeight="1" ht="33.75" hidden="1">
      <c r="A18" s="2448"/>
      <c r="B18" s="567"/>
      <c r="D18" s="1009" t="s">
        <v>331</v>
      </c>
      <c r="E18" s="1010" t="s">
        <v>818</v>
      </c>
      <c r="F18" s="1006" t="s">
        <v>568</v>
      </c>
      <c r="G18" s="736"/>
      <c r="H18" s="162"/>
      <c r="I18" s="736"/>
      <c r="J18" s="162"/>
      <c r="K18" s="345"/>
      <c r="L18" s="776"/>
      <c r="X18" s="814">
        <v>0</v>
      </c>
    </row>
    <row customHeight="1" ht="101.25" hidden="1">
      <c r="A19" s="2448"/>
      <c r="D19" s="1009" t="s">
        <v>90</v>
      </c>
      <c r="E19" s="335" t="s">
        <v>819</v>
      </c>
      <c r="F19" s="716" t="s">
        <v>543</v>
      </c>
      <c r="G19" s="719"/>
      <c r="H19" s="718"/>
      <c r="I19" s="1011"/>
      <c r="J19" s="718"/>
      <c r="K19" s="345" t="s">
        <v>820</v>
      </c>
      <c r="L19" s="776"/>
      <c r="X19" s="561">
        <v>0</v>
      </c>
    </row>
    <row s="2774" customFormat="1" customHeight="1" ht="18.75" hidden="1">
      <c r="A20" s="2448"/>
      <c r="C20" s="1012"/>
      <c r="D20" s="1009" t="s">
        <v>751</v>
      </c>
      <c r="E20" s="1010" t="s">
        <v>821</v>
      </c>
      <c r="F20" s="1006" t="s">
        <v>303</v>
      </c>
      <c r="G20" s="1006" t="s">
        <v>303</v>
      </c>
      <c r="H20" s="1005" t="s">
        <v>303</v>
      </c>
      <c r="I20" s="1006" t="s">
        <v>303</v>
      </c>
      <c r="J20" s="1005" t="s">
        <v>303</v>
      </c>
      <c r="K20" s="1004"/>
      <c r="L20" s="776"/>
      <c r="W20" s="731"/>
      <c r="X20" s="814">
        <v>0</v>
      </c>
    </row>
    <row s="2774" customFormat="1" customHeight="1" ht="33.75" hidden="1">
      <c r="A21" s="2448"/>
      <c r="C21" s="1012"/>
      <c r="D21" s="1009" t="s">
        <v>754</v>
      </c>
      <c r="E21" s="632" t="s">
        <v>822</v>
      </c>
      <c r="F21" s="1006" t="s">
        <v>823</v>
      </c>
      <c r="G21" s="736"/>
      <c r="H21" s="162"/>
      <c r="I21" s="736"/>
      <c r="J21" s="162"/>
      <c r="K21" s="1004"/>
      <c r="L21" s="776"/>
      <c r="W21" s="731"/>
      <c r="X21" s="814">
        <v>0</v>
      </c>
    </row>
    <row s="2774" customFormat="1" customHeight="1" ht="33.75" hidden="1">
      <c r="A22" s="2448"/>
      <c r="C22" s="1012"/>
      <c r="D22" s="1009" t="s">
        <v>757</v>
      </c>
      <c r="E22" s="632" t="s">
        <v>824</v>
      </c>
      <c r="F22" s="1006" t="s">
        <v>825</v>
      </c>
      <c r="G22" s="736"/>
      <c r="H22" s="162"/>
      <c r="I22" s="736"/>
      <c r="J22" s="162"/>
      <c r="K22" s="1004"/>
      <c r="L22" s="776"/>
      <c r="W22" s="731"/>
      <c r="X22" s="814">
        <v>0</v>
      </c>
    </row>
    <row s="2774" customFormat="1" customHeight="1" ht="22.5" hidden="1">
      <c r="A23" s="2448"/>
      <c r="C23" s="1012"/>
      <c r="D23" s="1009" t="s">
        <v>793</v>
      </c>
      <c r="E23" s="1010" t="s">
        <v>826</v>
      </c>
      <c r="F23" s="1006" t="s">
        <v>303</v>
      </c>
      <c r="G23" s="1006" t="s">
        <v>303</v>
      </c>
      <c r="H23" s="1005" t="s">
        <v>303</v>
      </c>
      <c r="I23" s="1006" t="s">
        <v>303</v>
      </c>
      <c r="J23" s="1005" t="s">
        <v>303</v>
      </c>
      <c r="K23" s="1004"/>
      <c r="L23" s="776"/>
      <c r="W23" s="731"/>
      <c r="X23" s="814">
        <v>0</v>
      </c>
    </row>
    <row s="2774" customFormat="1" customHeight="1" ht="22.5" hidden="1">
      <c r="A24" s="2448"/>
      <c r="C24" s="1012"/>
      <c r="D24" s="1009" t="s">
        <v>827</v>
      </c>
      <c r="E24" s="632" t="s">
        <v>828</v>
      </c>
      <c r="F24" s="1006" t="s">
        <v>829</v>
      </c>
      <c r="G24" s="736"/>
      <c r="H24" s="742"/>
      <c r="I24" s="736"/>
      <c r="J24" s="742"/>
      <c r="K24" s="1004"/>
      <c r="L24" s="776"/>
      <c r="W24" s="731"/>
      <c r="X24" s="814">
        <v>0</v>
      </c>
    </row>
    <row s="2774" customFormat="1" customHeight="1" ht="22.5" hidden="1">
      <c r="A25" s="2448"/>
      <c r="C25" s="1012"/>
      <c r="D25" s="1009" t="s">
        <v>830</v>
      </c>
      <c r="E25" s="632" t="s">
        <v>831</v>
      </c>
      <c r="F25" s="1006" t="s">
        <v>303</v>
      </c>
      <c r="G25" s="1006" t="s">
        <v>303</v>
      </c>
      <c r="H25" s="1005" t="s">
        <v>303</v>
      </c>
      <c r="I25" s="1006" t="s">
        <v>303</v>
      </c>
      <c r="J25" s="1005" t="s">
        <v>303</v>
      </c>
      <c r="K25" s="1004"/>
      <c r="L25" s="776"/>
      <c r="W25" s="731"/>
      <c r="X25" s="814">
        <v>0</v>
      </c>
    </row>
    <row s="2774" customFormat="1" customHeight="1" ht="18.75" hidden="1">
      <c r="A26" s="2448"/>
      <c r="C26" s="1012"/>
      <c r="D26" s="1009" t="s">
        <v>832</v>
      </c>
      <c r="E26" s="609" t="s">
        <v>833</v>
      </c>
      <c r="F26" s="1006" t="s">
        <v>834</v>
      </c>
      <c r="G26" s="736"/>
      <c r="H26" s="742"/>
      <c r="I26" s="736"/>
      <c r="J26" s="742"/>
      <c r="K26" s="1004"/>
      <c r="L26" s="776"/>
      <c r="W26" s="731"/>
      <c r="X26" s="814">
        <v>0</v>
      </c>
    </row>
    <row s="2774" customFormat="1" customHeight="1" ht="18.75" hidden="1">
      <c r="A27" s="2448"/>
      <c r="C27" s="1012"/>
      <c r="D27" s="1009" t="s">
        <v>835</v>
      </c>
      <c r="E27" s="609" t="s">
        <v>836</v>
      </c>
      <c r="F27" s="1006" t="s">
        <v>837</v>
      </c>
      <c r="G27" s="736"/>
      <c r="H27" s="742"/>
      <c r="I27" s="736"/>
      <c r="J27" s="742"/>
      <c r="K27" s="1004"/>
      <c r="L27" s="776"/>
      <c r="W27" s="731"/>
      <c r="X27" s="814">
        <v>0</v>
      </c>
    </row>
    <row s="2774" customFormat="1" customHeight="1" ht="18.75" hidden="1">
      <c r="A28" s="2448"/>
      <c r="C28" s="1012"/>
      <c r="D28" s="1009" t="s">
        <v>838</v>
      </c>
      <c r="E28" s="632" t="s">
        <v>839</v>
      </c>
      <c r="F28" s="1006" t="s">
        <v>303</v>
      </c>
      <c r="G28" s="1006" t="s">
        <v>303</v>
      </c>
      <c r="H28" s="1005" t="s">
        <v>303</v>
      </c>
      <c r="I28" s="1006" t="s">
        <v>303</v>
      </c>
      <c r="J28" s="1005" t="s">
        <v>303</v>
      </c>
      <c r="K28" s="1004"/>
      <c r="L28" s="776"/>
      <c r="W28" s="731"/>
      <c r="X28" s="814">
        <v>0</v>
      </c>
    </row>
    <row s="2774" customFormat="1" customHeight="1" ht="18.75" hidden="1">
      <c r="A29" s="2448"/>
      <c r="C29" s="1012"/>
      <c r="D29" s="1009" t="s">
        <v>840</v>
      </c>
      <c r="E29" s="609" t="s">
        <v>833</v>
      </c>
      <c r="F29" s="1006" t="s">
        <v>841</v>
      </c>
      <c r="G29" s="736"/>
      <c r="H29" s="742"/>
      <c r="I29" s="736"/>
      <c r="J29" s="742"/>
      <c r="K29" s="1004"/>
      <c r="L29" s="776"/>
      <c r="W29" s="731"/>
      <c r="X29" s="814">
        <v>0</v>
      </c>
    </row>
    <row s="2774" customFormat="1" customHeight="1" ht="18.75" hidden="1">
      <c r="A30" s="2448"/>
      <c r="C30" s="1012"/>
      <c r="D30" s="1009" t="s">
        <v>842</v>
      </c>
      <c r="E30" s="609" t="s">
        <v>843</v>
      </c>
      <c r="F30" s="1006" t="s">
        <v>844</v>
      </c>
      <c r="G30" s="736"/>
      <c r="H30" s="742"/>
      <c r="I30" s="736"/>
      <c r="J30" s="742"/>
      <c r="K30" s="1004"/>
      <c r="L30" s="776"/>
      <c r="W30" s="731"/>
      <c r="X30" s="814">
        <v>0</v>
      </c>
    </row>
    <row customHeight="1" ht="126.75" hidden="1">
      <c r="A31" s="2448"/>
      <c r="D31" s="1009" t="s">
        <v>109</v>
      </c>
      <c r="E31" s="335" t="s">
        <v>845</v>
      </c>
      <c r="F31" s="716" t="s">
        <v>555</v>
      </c>
      <c r="G31" s="613"/>
      <c r="H31" s="718"/>
      <c r="I31" s="613"/>
      <c r="J31" s="718"/>
      <c r="K31" s="345" t="s">
        <v>846</v>
      </c>
      <c r="L31" s="776"/>
      <c r="X31" s="561">
        <v>0</v>
      </c>
    </row>
    <row customHeight="1" ht="56.25" hidden="1">
      <c r="A32" s="2448"/>
      <c r="D32" s="1009" t="s">
        <v>91</v>
      </c>
      <c r="E32" s="335" t="s">
        <v>847</v>
      </c>
      <c r="F32" s="595" t="s">
        <v>817</v>
      </c>
      <c r="G32" s="613"/>
      <c r="H32" s="718"/>
      <c r="I32" s="613"/>
      <c r="J32" s="718"/>
      <c r="K32" s="345" t="s">
        <v>848</v>
      </c>
      <c r="L32" s="776"/>
      <c r="X32" s="561">
        <v>0</v>
      </c>
    </row>
    <row customHeight="1" ht="11.25" hidden="1">
      <c r="A33" s="2448"/>
      <c r="E33" s="720"/>
      <c r="F33" s="237"/>
      <c r="G33" s="237"/>
      <c r="H33" s="237"/>
      <c r="I33" s="237"/>
      <c r="J33" s="237"/>
      <c r="K33" s="237"/>
      <c r="X33" s="561">
        <v>0</v>
      </c>
    </row>
    <row customHeight="1" ht="12.75" hidden="1">
      <c r="A34" s="2448"/>
      <c r="D34" s="121">
        <v>1</v>
      </c>
      <c r="E34" s="391" t="s">
        <v>849</v>
      </c>
      <c r="X34" s="561">
        <v>0</v>
      </c>
    </row>
    <row customHeight="1" ht="11.25" hidden="1">
      <c r="A35" s="2448"/>
      <c r="D35" s="425"/>
      <c r="E35" s="391" t="s">
        <v>850</v>
      </c>
      <c r="X35" s="561">
        <v>0</v>
      </c>
    </row>
    <row s="2774" customFormat="1" customHeight="1" ht="11.549999999999999">
      <c r="A36" s="1089"/>
      <c r="B36" s="574"/>
      <c r="D36" s="1090"/>
      <c r="E36" s="1091"/>
      <c r="X36" s="565">
        <v>11</v>
      </c>
    </row>
    <row s="2774" customFormat="1" customHeight="1" ht="22.5">
      <c r="A37" s="2448" t="s">
        <v>851</v>
      </c>
      <c r="B37" s="567"/>
      <c r="D37" s="1009">
        <v>1</v>
      </c>
      <c r="E37" s="763" t="s">
        <v>852</v>
      </c>
      <c r="F37" s="716" t="s">
        <v>807</v>
      </c>
      <c r="G37" s="613"/>
      <c r="H37" s="575"/>
      <c r="I37" s="613"/>
      <c r="J37" s="575"/>
      <c r="K37" s="345" t="s">
        <v>853</v>
      </c>
      <c r="X37" s="814">
        <v>0</v>
      </c>
    </row>
    <row s="2774" customFormat="1" customHeight="1" ht="22.5">
      <c r="A38" s="2448"/>
      <c r="B38" s="567"/>
      <c r="D38" s="725" t="s">
        <v>108</v>
      </c>
      <c r="E38" s="1088" t="s">
        <v>854</v>
      </c>
      <c r="F38" s="1092" t="s">
        <v>543</v>
      </c>
      <c r="G38" s="1092" t="s">
        <v>543</v>
      </c>
      <c r="H38" s="1086"/>
      <c r="I38" s="1092" t="s">
        <v>543</v>
      </c>
      <c r="J38" s="1086"/>
      <c r="K38" s="1087"/>
      <c r="X38" s="814">
        <v>0</v>
      </c>
    </row>
    <row s="2774" customFormat="1" customHeight="1" ht="33.75">
      <c r="A39" s="2448"/>
      <c r="B39" s="567"/>
      <c r="D39" s="721" t="s">
        <v>709</v>
      </c>
      <c r="E39" s="779" t="s">
        <v>855</v>
      </c>
      <c r="F39" s="716" t="s">
        <v>856</v>
      </c>
      <c r="G39" s="724"/>
      <c r="H39" s="1079"/>
      <c r="I39" s="724"/>
      <c r="J39" s="1079"/>
      <c r="K39" s="345" t="s">
        <v>857</v>
      </c>
      <c r="X39" s="814">
        <v>0</v>
      </c>
    </row>
    <row s="2774" customFormat="1" customHeight="1" ht="33.75">
      <c r="A40" s="2448"/>
      <c r="B40" s="567"/>
      <c r="D40" s="721" t="s">
        <v>712</v>
      </c>
      <c r="E40" s="779" t="s">
        <v>858</v>
      </c>
      <c r="F40" s="1083" t="s">
        <v>859</v>
      </c>
      <c r="G40" s="797"/>
      <c r="H40" s="1079"/>
      <c r="I40" s="797"/>
      <c r="J40" s="1079"/>
      <c r="K40" s="345" t="s">
        <v>860</v>
      </c>
      <c r="X40" s="814">
        <v>0</v>
      </c>
    </row>
    <row s="2774" customFormat="1" customHeight="1" ht="22.5">
      <c r="A41" s="2448"/>
      <c r="B41" s="567"/>
      <c r="D41" s="721" t="s">
        <v>89</v>
      </c>
      <c r="E41" s="778" t="s">
        <v>861</v>
      </c>
      <c r="F41" s="716" t="s">
        <v>543</v>
      </c>
      <c r="G41" s="716" t="s">
        <v>543</v>
      </c>
      <c r="H41" s="1080"/>
      <c r="I41" s="716" t="s">
        <v>543</v>
      </c>
      <c r="J41" s="1080"/>
      <c r="K41" s="358"/>
      <c r="X41" s="814">
        <v>0</v>
      </c>
    </row>
    <row s="2774" customFormat="1" customHeight="1" ht="45">
      <c r="A42" s="2448"/>
      <c r="B42" s="567"/>
      <c r="D42" s="721" t="s">
        <v>321</v>
      </c>
      <c r="E42" s="779" t="s">
        <v>862</v>
      </c>
      <c r="F42" s="716" t="s">
        <v>555</v>
      </c>
      <c r="G42" s="613"/>
      <c r="H42" s="1080"/>
      <c r="I42" s="613"/>
      <c r="J42" s="1080"/>
      <c r="K42" s="358" t="s">
        <v>863</v>
      </c>
      <c r="X42" s="814">
        <v>0</v>
      </c>
    </row>
    <row s="2774" customFormat="1" customHeight="1" ht="45">
      <c r="A43" s="2448"/>
      <c r="B43" s="567"/>
      <c r="D43" s="721" t="s">
        <v>329</v>
      </c>
      <c r="E43" s="723" t="s">
        <v>864</v>
      </c>
      <c r="F43" s="1084" t="s">
        <v>555</v>
      </c>
      <c r="G43" s="798"/>
      <c r="H43" s="1079"/>
      <c r="I43" s="798"/>
      <c r="J43" s="1079"/>
      <c r="K43" s="358" t="s">
        <v>865</v>
      </c>
      <c r="X43" s="814">
        <v>0</v>
      </c>
    </row>
    <row s="2774" customFormat="1" customHeight="1" ht="11.25">
      <c r="A44" s="2448"/>
      <c r="B44" s="567"/>
      <c r="D44" s="721" t="s">
        <v>90</v>
      </c>
      <c r="E44" s="722" t="s">
        <v>866</v>
      </c>
      <c r="F44" s="716" t="s">
        <v>856</v>
      </c>
      <c r="G44" s="724"/>
      <c r="H44" s="1079"/>
      <c r="I44" s="724"/>
      <c r="J44" s="1079"/>
      <c r="K44" s="345"/>
      <c r="X44" s="814">
        <v>0</v>
      </c>
    </row>
    <row s="2774" customFormat="1" customHeight="1" ht="11.25">
      <c r="A45" s="2448"/>
      <c r="B45" s="567"/>
      <c r="D45" s="721" t="s">
        <v>751</v>
      </c>
      <c r="E45" s="723" t="s">
        <v>867</v>
      </c>
      <c r="F45" s="716" t="s">
        <v>856</v>
      </c>
      <c r="G45" s="724"/>
      <c r="H45" s="1079"/>
      <c r="I45" s="724"/>
      <c r="J45" s="1079"/>
      <c r="K45" s="345"/>
      <c r="X45" s="814">
        <v>0</v>
      </c>
    </row>
    <row s="2774" customFormat="1" customHeight="1" ht="11.25">
      <c r="A46" s="2448"/>
      <c r="B46" s="567"/>
      <c r="D46" s="721" t="s">
        <v>793</v>
      </c>
      <c r="E46" s="723" t="s">
        <v>868</v>
      </c>
      <c r="F46" s="716" t="s">
        <v>856</v>
      </c>
      <c r="G46" s="724"/>
      <c r="H46" s="1079"/>
      <c r="I46" s="724"/>
      <c r="J46" s="1079"/>
      <c r="K46" s="345"/>
      <c r="X46" s="814">
        <v>0</v>
      </c>
    </row>
    <row s="2774" customFormat="1" customHeight="1" ht="11.25">
      <c r="A47" s="2448"/>
      <c r="B47" s="567"/>
      <c r="D47" s="721" t="s">
        <v>796</v>
      </c>
      <c r="E47" s="723" t="s">
        <v>869</v>
      </c>
      <c r="F47" s="716" t="s">
        <v>856</v>
      </c>
      <c r="G47" s="724"/>
      <c r="H47" s="1079"/>
      <c r="I47" s="724"/>
      <c r="J47" s="1079"/>
      <c r="K47" s="345"/>
      <c r="X47" s="814">
        <v>0</v>
      </c>
    </row>
    <row s="2774" customFormat="1" customHeight="1" ht="11.25">
      <c r="A48" s="2448"/>
      <c r="B48" s="567"/>
      <c r="D48" s="721" t="s">
        <v>870</v>
      </c>
      <c r="E48" s="727" t="s">
        <v>871</v>
      </c>
      <c r="F48" s="716" t="s">
        <v>856</v>
      </c>
      <c r="G48" s="724"/>
      <c r="H48" s="1079"/>
      <c r="I48" s="724"/>
      <c r="J48" s="1079"/>
      <c r="K48" s="345"/>
      <c r="X48" s="814">
        <v>0</v>
      </c>
    </row>
    <row s="2774" customFormat="1" customHeight="1" ht="11.25">
      <c r="A49" s="2448"/>
      <c r="B49" s="567"/>
      <c r="D49" s="721" t="s">
        <v>872</v>
      </c>
      <c r="E49" s="727" t="s">
        <v>873</v>
      </c>
      <c r="F49" s="716" t="s">
        <v>856</v>
      </c>
      <c r="G49" s="724"/>
      <c r="H49" s="1079"/>
      <c r="I49" s="724"/>
      <c r="J49" s="1079"/>
      <c r="K49" s="345"/>
      <c r="X49" s="814">
        <v>0</v>
      </c>
    </row>
    <row s="2774" customFormat="1" customHeight="1" ht="11.25">
      <c r="A50" s="2448"/>
      <c r="B50" s="567"/>
      <c r="D50" s="721" t="s">
        <v>874</v>
      </c>
      <c r="E50" s="723" t="s">
        <v>875</v>
      </c>
      <c r="F50" s="716" t="s">
        <v>856</v>
      </c>
      <c r="G50" s="724"/>
      <c r="H50" s="1079"/>
      <c r="I50" s="724"/>
      <c r="J50" s="1079"/>
      <c r="K50" s="345"/>
      <c r="X50" s="814">
        <v>0</v>
      </c>
    </row>
    <row s="2774" customFormat="1" customHeight="1" ht="11.25">
      <c r="A51" s="2448"/>
      <c r="B51" s="567"/>
      <c r="D51" s="721" t="s">
        <v>876</v>
      </c>
      <c r="E51" s="723" t="s">
        <v>877</v>
      </c>
      <c r="F51" s="716" t="s">
        <v>856</v>
      </c>
      <c r="G51" s="724"/>
      <c r="H51" s="1079"/>
      <c r="I51" s="724"/>
      <c r="J51" s="1079"/>
      <c r="K51" s="345"/>
      <c r="X51" s="814">
        <v>0</v>
      </c>
    </row>
    <row s="2774" customFormat="1" customHeight="1" ht="45">
      <c r="A52" s="2448"/>
      <c r="B52" s="567"/>
      <c r="D52" s="721" t="s">
        <v>109</v>
      </c>
      <c r="E52" s="722" t="s">
        <v>878</v>
      </c>
      <c r="F52" s="716" t="s">
        <v>856</v>
      </c>
      <c r="G52" s="724"/>
      <c r="H52" s="1079"/>
      <c r="I52" s="724"/>
      <c r="J52" s="1079"/>
      <c r="K52" s="345"/>
      <c r="X52" s="814">
        <v>0</v>
      </c>
    </row>
    <row s="2774" customFormat="1" customHeight="1" ht="11.25">
      <c r="A53" s="2448"/>
      <c r="B53" s="567"/>
      <c r="D53" s="721" t="s">
        <v>310</v>
      </c>
      <c r="E53" s="723" t="s">
        <v>867</v>
      </c>
      <c r="F53" s="716" t="s">
        <v>856</v>
      </c>
      <c r="G53" s="724"/>
      <c r="H53" s="1079"/>
      <c r="I53" s="724"/>
      <c r="J53" s="1079"/>
      <c r="K53" s="345"/>
      <c r="X53" s="814">
        <v>0</v>
      </c>
    </row>
    <row s="2774" customFormat="1" customHeight="1" ht="11.25">
      <c r="A54" s="2448"/>
      <c r="B54" s="567"/>
      <c r="D54" s="721" t="s">
        <v>879</v>
      </c>
      <c r="E54" s="723" t="s">
        <v>868</v>
      </c>
      <c r="F54" s="716" t="s">
        <v>856</v>
      </c>
      <c r="G54" s="724"/>
      <c r="H54" s="1079"/>
      <c r="I54" s="724"/>
      <c r="J54" s="1079"/>
      <c r="K54" s="345"/>
      <c r="X54" s="814">
        <v>0</v>
      </c>
    </row>
    <row s="2774" customFormat="1" customHeight="1" ht="11.25">
      <c r="A55" s="2448"/>
      <c r="B55" s="567"/>
      <c r="D55" s="721" t="s">
        <v>880</v>
      </c>
      <c r="E55" s="723" t="s">
        <v>869</v>
      </c>
      <c r="F55" s="716" t="s">
        <v>856</v>
      </c>
      <c r="G55" s="724"/>
      <c r="H55" s="1079"/>
      <c r="I55" s="724"/>
      <c r="J55" s="1079"/>
      <c r="K55" s="345"/>
      <c r="X55" s="814">
        <v>0</v>
      </c>
    </row>
    <row s="2774" customFormat="1" customHeight="1" ht="11.25">
      <c r="A56" s="2448"/>
      <c r="B56" s="567"/>
      <c r="D56" s="721" t="s">
        <v>881</v>
      </c>
      <c r="E56" s="727" t="s">
        <v>871</v>
      </c>
      <c r="F56" s="716" t="s">
        <v>856</v>
      </c>
      <c r="G56" s="724"/>
      <c r="H56" s="1079"/>
      <c r="I56" s="724"/>
      <c r="J56" s="1079"/>
      <c r="K56" s="345"/>
      <c r="X56" s="814">
        <v>0</v>
      </c>
    </row>
    <row s="2774" customFormat="1" customHeight="1" ht="11.25">
      <c r="A57" s="2448"/>
      <c r="B57" s="567"/>
      <c r="D57" s="721" t="s">
        <v>882</v>
      </c>
      <c r="E57" s="727" t="s">
        <v>873</v>
      </c>
      <c r="F57" s="716" t="s">
        <v>856</v>
      </c>
      <c r="G57" s="724"/>
      <c r="H57" s="1079"/>
      <c r="I57" s="724"/>
      <c r="J57" s="1079"/>
      <c r="K57" s="345"/>
      <c r="X57" s="814">
        <v>0</v>
      </c>
    </row>
    <row s="2774" customFormat="1" customHeight="1" ht="11.25">
      <c r="A58" s="2448"/>
      <c r="B58" s="567"/>
      <c r="D58" s="721" t="s">
        <v>883</v>
      </c>
      <c r="E58" s="723" t="s">
        <v>875</v>
      </c>
      <c r="F58" s="716" t="s">
        <v>856</v>
      </c>
      <c r="G58" s="724"/>
      <c r="H58" s="1079"/>
      <c r="I58" s="724"/>
      <c r="J58" s="1079"/>
      <c r="K58" s="345"/>
      <c r="X58" s="814">
        <v>0</v>
      </c>
    </row>
    <row s="2774" customFormat="1" customHeight="1" ht="11.25">
      <c r="A59" s="2448"/>
      <c r="B59" s="567"/>
      <c r="D59" s="721" t="s">
        <v>884</v>
      </c>
      <c r="E59" s="723" t="s">
        <v>877</v>
      </c>
      <c r="F59" s="716" t="s">
        <v>856</v>
      </c>
      <c r="G59" s="724"/>
      <c r="H59" s="1079"/>
      <c r="I59" s="724"/>
      <c r="J59" s="1079"/>
      <c r="K59" s="345"/>
      <c r="X59" s="814">
        <v>0</v>
      </c>
    </row>
    <row s="2774" customFormat="1" customHeight="1" ht="33.75">
      <c r="A60" s="2448"/>
      <c r="B60" s="567"/>
      <c r="D60" s="721" t="s">
        <v>91</v>
      </c>
      <c r="E60" s="722" t="s">
        <v>885</v>
      </c>
      <c r="F60" s="777" t="s">
        <v>555</v>
      </c>
      <c r="G60" s="798"/>
      <c r="H60" s="1079"/>
      <c r="I60" s="798"/>
      <c r="J60" s="1079"/>
      <c r="K60" s="358" t="s">
        <v>886</v>
      </c>
      <c r="X60" s="814">
        <v>0</v>
      </c>
    </row>
    <row s="2774" customFormat="1" customHeight="1" ht="33.75">
      <c r="A61" s="2448"/>
      <c r="B61" s="567"/>
      <c r="D61" s="721" t="s">
        <v>92</v>
      </c>
      <c r="E61" s="722" t="s">
        <v>887</v>
      </c>
      <c r="F61" s="782" t="s">
        <v>817</v>
      </c>
      <c r="G61" s="724"/>
      <c r="H61" s="1079"/>
      <c r="I61" s="724"/>
      <c r="J61" s="1079"/>
      <c r="K61" s="345"/>
      <c r="X61" s="814">
        <v>0</v>
      </c>
    </row>
    <row s="2774" customFormat="1" customHeight="1" ht="22.5">
      <c r="A62" s="2448"/>
      <c r="B62" s="567" t="s">
        <v>585</v>
      </c>
      <c r="D62" s="721" t="s">
        <v>110</v>
      </c>
      <c r="E62" s="722" t="s">
        <v>888</v>
      </c>
      <c r="F62" s="782" t="s">
        <v>303</v>
      </c>
      <c r="G62" s="438"/>
      <c r="H62" s="1079"/>
      <c r="I62" s="438"/>
      <c r="J62" s="1079"/>
      <c r="K62" s="345" t="s">
        <v>628</v>
      </c>
      <c r="X62" s="814">
        <v>0</v>
      </c>
    </row>
    <row s="2774" customFormat="1" customHeight="1" ht="45">
      <c r="A63" s="2448"/>
      <c r="B63" s="567" t="s">
        <v>585</v>
      </c>
      <c r="D63" s="721" t="s">
        <v>889</v>
      </c>
      <c r="E63" s="723" t="s">
        <v>890</v>
      </c>
      <c r="F63" s="777" t="s">
        <v>303</v>
      </c>
      <c r="G63" s="438"/>
      <c r="H63" s="1079"/>
      <c r="I63" s="438"/>
      <c r="J63" s="1079"/>
      <c r="K63" s="345" t="s">
        <v>628</v>
      </c>
      <c r="X63" s="814">
        <v>0</v>
      </c>
    </row>
    <row s="2774" customFormat="1" customHeight="1" ht="11.549999999999999">
      <c r="A64" s="1089"/>
      <c r="B64" s="574"/>
      <c r="D64" s="1090"/>
      <c r="E64" s="1091"/>
      <c r="X64" s="565">
        <v>11</v>
      </c>
    </row>
    <row s="2774" customFormat="1" customHeight="1" ht="22.5" hidden="1">
      <c r="A65" s="2448" t="s">
        <v>891</v>
      </c>
      <c r="B65" s="567"/>
      <c r="D65" s="721">
        <v>1</v>
      </c>
      <c r="E65" s="800" t="s">
        <v>892</v>
      </c>
      <c r="F65" s="796" t="s">
        <v>807</v>
      </c>
      <c r="G65" s="797"/>
      <c r="H65" s="1085"/>
      <c r="I65" s="797"/>
      <c r="J65" s="1085"/>
      <c r="K65" s="357" t="s">
        <v>893</v>
      </c>
      <c r="X65" s="814">
        <v>0</v>
      </c>
    </row>
    <row s="2774" customFormat="1" customHeight="1" ht="56.25" hidden="1">
      <c r="A66" s="2448"/>
      <c r="B66" s="567"/>
      <c r="D66" s="799" t="s">
        <v>108</v>
      </c>
      <c r="E66" s="763" t="s">
        <v>894</v>
      </c>
      <c r="F66" s="716" t="s">
        <v>543</v>
      </c>
      <c r="G66" s="716" t="s">
        <v>543</v>
      </c>
      <c r="H66" s="575"/>
      <c r="I66" s="716" t="s">
        <v>543</v>
      </c>
      <c r="J66" s="575"/>
      <c r="K66" s="345"/>
      <c r="X66" s="814">
        <v>0</v>
      </c>
    </row>
    <row s="2774" customFormat="1" customHeight="1" ht="33.75" hidden="1">
      <c r="A67" s="2448"/>
      <c r="B67" s="567"/>
      <c r="D67" s="799" t="s">
        <v>706</v>
      </c>
      <c r="E67" s="1010" t="s">
        <v>895</v>
      </c>
      <c r="F67" s="716" t="s">
        <v>859</v>
      </c>
      <c r="G67" s="783"/>
      <c r="H67" s="575"/>
      <c r="I67" s="783"/>
      <c r="J67" s="575"/>
      <c r="K67" s="345"/>
      <c r="X67" s="814">
        <v>0</v>
      </c>
    </row>
    <row s="2774" customFormat="1" customHeight="1" ht="22.5" hidden="1">
      <c r="A68" s="2448"/>
      <c r="B68" s="567"/>
      <c r="D68" s="799" t="s">
        <v>304</v>
      </c>
      <c r="E68" s="1010" t="s">
        <v>896</v>
      </c>
      <c r="F68" s="716" t="s">
        <v>859</v>
      </c>
      <c r="G68" s="783"/>
      <c r="H68" s="575"/>
      <c r="I68" s="783"/>
      <c r="J68" s="575"/>
      <c r="K68" s="345"/>
      <c r="X68" s="814">
        <v>0</v>
      </c>
    </row>
    <row s="2774" customFormat="1" customHeight="1" ht="22.5" hidden="1">
      <c r="A69" s="2448"/>
      <c r="B69" s="567"/>
      <c r="D69" s="799" t="s">
        <v>307</v>
      </c>
      <c r="E69" s="1010" t="s">
        <v>897</v>
      </c>
      <c r="F69" s="777" t="s">
        <v>555</v>
      </c>
      <c r="G69" s="798"/>
      <c r="H69" s="575"/>
      <c r="I69" s="798"/>
      <c r="J69" s="575"/>
      <c r="K69" s="345"/>
      <c r="X69" s="814">
        <v>0</v>
      </c>
    </row>
    <row s="2774" customFormat="1" customHeight="1" ht="22.5" hidden="1">
      <c r="A70" s="2448"/>
      <c r="B70" s="567"/>
      <c r="D70" s="799" t="s">
        <v>726</v>
      </c>
      <c r="E70" s="1010" t="s">
        <v>898</v>
      </c>
      <c r="F70" s="777" t="s">
        <v>555</v>
      </c>
      <c r="G70" s="798"/>
      <c r="H70" s="575"/>
      <c r="I70" s="798"/>
      <c r="J70" s="575"/>
      <c r="K70" s="345"/>
      <c r="X70" s="814">
        <v>0</v>
      </c>
    </row>
    <row s="2774" customFormat="1" customHeight="1" ht="22.5" hidden="1">
      <c r="A71" s="2448"/>
      <c r="B71" s="567"/>
      <c r="D71" s="721" t="s">
        <v>89</v>
      </c>
      <c r="E71" s="722" t="s">
        <v>899</v>
      </c>
      <c r="F71" s="716" t="s">
        <v>859</v>
      </c>
      <c r="G71" s="613"/>
      <c r="H71" s="1086"/>
      <c r="I71" s="613"/>
      <c r="J71" s="1086"/>
      <c r="K71" s="358"/>
      <c r="X71" s="814">
        <v>0</v>
      </c>
    </row>
    <row s="2774" customFormat="1" customHeight="1" ht="56.25" hidden="1">
      <c r="A72" s="2448"/>
      <c r="B72" s="567"/>
      <c r="D72" s="721" t="s">
        <v>90</v>
      </c>
      <c r="E72" s="722" t="s">
        <v>900</v>
      </c>
      <c r="F72" s="777" t="s">
        <v>555</v>
      </c>
      <c r="G72" s="798"/>
      <c r="H72" s="1079"/>
      <c r="I72" s="798"/>
      <c r="J72" s="1079"/>
      <c r="K72" s="358"/>
      <c r="X72" s="814">
        <v>0</v>
      </c>
    </row>
    <row s="2774" customFormat="1" customHeight="1" ht="33.75" hidden="1">
      <c r="A73" s="2448"/>
      <c r="B73" s="567"/>
      <c r="D73" s="721" t="s">
        <v>109</v>
      </c>
      <c r="E73" s="722" t="s">
        <v>901</v>
      </c>
      <c r="F73" s="782" t="s">
        <v>817</v>
      </c>
      <c r="G73" s="724"/>
      <c r="H73" s="1079"/>
      <c r="I73" s="724"/>
      <c r="J73" s="1079"/>
      <c r="K73" s="345"/>
      <c r="X73" s="814">
        <v>0</v>
      </c>
    </row>
    <row s="2774" customFormat="1" customHeight="1" ht="22.5" hidden="1">
      <c r="A74" s="2448"/>
      <c r="B74" s="567" t="s">
        <v>585</v>
      </c>
      <c r="D74" s="721" t="s">
        <v>91</v>
      </c>
      <c r="E74" s="722" t="s">
        <v>902</v>
      </c>
      <c r="F74" s="782" t="s">
        <v>303</v>
      </c>
      <c r="G74" s="438"/>
      <c r="H74" s="1079"/>
      <c r="I74" s="438"/>
      <c r="J74" s="1079"/>
      <c r="K74" s="345" t="s">
        <v>628</v>
      </c>
      <c r="X74" s="814">
        <v>0</v>
      </c>
    </row>
    <row s="2774" customFormat="1" customHeight="1" ht="45" hidden="1">
      <c r="A75" s="2448"/>
      <c r="B75" s="567" t="s">
        <v>585</v>
      </c>
      <c r="D75" s="721" t="s">
        <v>649</v>
      </c>
      <c r="E75" s="723" t="s">
        <v>903</v>
      </c>
      <c r="F75" s="777" t="s">
        <v>303</v>
      </c>
      <c r="G75" s="438"/>
      <c r="H75" s="1079"/>
      <c r="I75" s="438"/>
      <c r="J75" s="1079"/>
      <c r="K75" s="345" t="s">
        <v>628</v>
      </c>
      <c r="X75" s="814">
        <v>0</v>
      </c>
    </row>
    <row s="2774" customFormat="1" customHeight="1" ht="11.549999999999999">
      <c r="A76" s="1089"/>
      <c r="B76" s="574"/>
      <c r="D76" s="1090"/>
      <c r="E76" s="1091"/>
      <c r="X76" s="565">
        <v>11</v>
      </c>
    </row>
    <row s="2774" customFormat="1" customHeight="1" ht="11.25" hidden="1">
      <c r="A77" s="2448" t="s">
        <v>904</v>
      </c>
      <c r="B77" s="567"/>
      <c r="D77" s="721">
        <v>1</v>
      </c>
      <c r="E77" s="722" t="s">
        <v>905</v>
      </c>
      <c r="F77" s="777" t="s">
        <v>807</v>
      </c>
      <c r="G77" s="780"/>
      <c r="H77" s="1079"/>
      <c r="I77" s="780"/>
      <c r="J77" s="1079"/>
      <c r="K77" s="345" t="s">
        <v>906</v>
      </c>
      <c r="X77" s="814">
        <v>0</v>
      </c>
    </row>
    <row s="2774" customFormat="1" customHeight="1" ht="11.25" hidden="1">
      <c r="A78" s="2448"/>
      <c r="B78" s="567"/>
      <c r="D78" s="721" t="s">
        <v>108</v>
      </c>
      <c r="E78" s="722" t="s">
        <v>907</v>
      </c>
      <c r="F78" s="777" t="s">
        <v>807</v>
      </c>
      <c r="G78" s="780"/>
      <c r="H78" s="1079"/>
      <c r="I78" s="780"/>
      <c r="J78" s="1079"/>
      <c r="K78" s="345" t="s">
        <v>908</v>
      </c>
      <c r="X78" s="814">
        <v>0</v>
      </c>
    </row>
    <row s="2774" customFormat="1" customHeight="1" ht="22.5" hidden="1">
      <c r="A79" s="2448"/>
      <c r="B79" s="567"/>
      <c r="D79" s="721" t="s">
        <v>89</v>
      </c>
      <c r="E79" s="778" t="s">
        <v>909</v>
      </c>
      <c r="F79" s="716" t="s">
        <v>856</v>
      </c>
      <c r="G79" s="780"/>
      <c r="H79" s="1079"/>
      <c r="I79" s="780"/>
      <c r="J79" s="1079"/>
      <c r="K79" s="345" t="s">
        <v>910</v>
      </c>
      <c r="X79" s="814">
        <v>0</v>
      </c>
    </row>
    <row s="2774" customFormat="1" customHeight="1" ht="11.25" hidden="1">
      <c r="A80" s="2448"/>
      <c r="B80" s="567"/>
      <c r="D80" s="721" t="s">
        <v>321</v>
      </c>
      <c r="E80" s="779" t="s">
        <v>911</v>
      </c>
      <c r="F80" s="716" t="s">
        <v>856</v>
      </c>
      <c r="G80" s="780"/>
      <c r="H80" s="1079"/>
      <c r="I80" s="780"/>
      <c r="J80" s="1079"/>
      <c r="K80" s="345"/>
      <c r="X80" s="814">
        <v>0</v>
      </c>
    </row>
    <row s="2774" customFormat="1" customHeight="1" ht="11.25" hidden="1">
      <c r="A81" s="2448"/>
      <c r="B81" s="567"/>
      <c r="D81" s="721" t="s">
        <v>329</v>
      </c>
      <c r="E81" s="779" t="s">
        <v>912</v>
      </c>
      <c r="F81" s="716" t="s">
        <v>856</v>
      </c>
      <c r="G81" s="780"/>
      <c r="H81" s="1079"/>
      <c r="I81" s="780"/>
      <c r="J81" s="1079"/>
      <c r="K81" s="345"/>
      <c r="X81" s="814">
        <v>0</v>
      </c>
    </row>
    <row s="2774" customFormat="1" customHeight="1" ht="11.25" hidden="1">
      <c r="A82" s="2448"/>
      <c r="B82" s="567"/>
      <c r="D82" s="721" t="s">
        <v>331</v>
      </c>
      <c r="E82" s="779" t="s">
        <v>913</v>
      </c>
      <c r="F82" s="716" t="s">
        <v>856</v>
      </c>
      <c r="G82" s="780"/>
      <c r="H82" s="1079"/>
      <c r="I82" s="780"/>
      <c r="J82" s="1079"/>
      <c r="K82" s="345"/>
      <c r="X82" s="814">
        <v>0</v>
      </c>
    </row>
    <row s="2774" customFormat="1" customHeight="1" ht="11.25" hidden="1">
      <c r="A83" s="2448"/>
      <c r="B83" s="567"/>
      <c r="D83" s="721" t="s">
        <v>333</v>
      </c>
      <c r="E83" s="779" t="s">
        <v>914</v>
      </c>
      <c r="F83" s="716" t="s">
        <v>856</v>
      </c>
      <c r="G83" s="780"/>
      <c r="H83" s="1079"/>
      <c r="I83" s="780"/>
      <c r="J83" s="1079"/>
      <c r="K83" s="345"/>
      <c r="X83" s="814">
        <v>0</v>
      </c>
    </row>
    <row s="2774" customFormat="1" customHeight="1" ht="11.25" hidden="1">
      <c r="A84" s="2448"/>
      <c r="B84" s="567"/>
      <c r="D84" s="721" t="s">
        <v>915</v>
      </c>
      <c r="E84" s="779" t="s">
        <v>916</v>
      </c>
      <c r="F84" s="716" t="s">
        <v>856</v>
      </c>
      <c r="G84" s="780"/>
      <c r="H84" s="1079"/>
      <c r="I84" s="780"/>
      <c r="J84" s="1079"/>
      <c r="K84" s="345"/>
      <c r="X84" s="814">
        <v>0</v>
      </c>
    </row>
    <row s="2774" customFormat="1" customHeight="1" ht="11.25" hidden="1">
      <c r="A85" s="2448"/>
      <c r="B85" s="567"/>
      <c r="D85" s="721" t="s">
        <v>917</v>
      </c>
      <c r="E85" s="779" t="s">
        <v>918</v>
      </c>
      <c r="F85" s="716" t="s">
        <v>856</v>
      </c>
      <c r="G85" s="780"/>
      <c r="H85" s="1079"/>
      <c r="I85" s="780"/>
      <c r="J85" s="1079"/>
      <c r="K85" s="345"/>
      <c r="X85" s="814">
        <v>0</v>
      </c>
    </row>
    <row s="2774" customFormat="1" customHeight="1" ht="11.25" hidden="1">
      <c r="A86" s="2448"/>
      <c r="B86" s="567"/>
      <c r="D86" s="721" t="s">
        <v>919</v>
      </c>
      <c r="E86" s="779" t="s">
        <v>920</v>
      </c>
      <c r="F86" s="716" t="s">
        <v>856</v>
      </c>
      <c r="G86" s="780"/>
      <c r="H86" s="1079"/>
      <c r="I86" s="780"/>
      <c r="J86" s="1079"/>
      <c r="K86" s="345"/>
      <c r="X86" s="814">
        <v>0</v>
      </c>
    </row>
    <row s="2774" customFormat="1" customHeight="1" ht="45" hidden="1">
      <c r="A87" s="2448"/>
      <c r="B87" s="567"/>
      <c r="D87" s="721" t="s">
        <v>90</v>
      </c>
      <c r="E87" s="722" t="s">
        <v>921</v>
      </c>
      <c r="F87" s="716" t="s">
        <v>856</v>
      </c>
      <c r="G87" s="780"/>
      <c r="H87" s="1079"/>
      <c r="I87" s="780"/>
      <c r="J87" s="1079"/>
      <c r="K87" s="345" t="s">
        <v>922</v>
      </c>
      <c r="X87" s="814">
        <v>0</v>
      </c>
    </row>
    <row s="2774" customFormat="1" customHeight="1" ht="11.25" hidden="1">
      <c r="A88" s="2448"/>
      <c r="B88" s="567"/>
      <c r="D88" s="721" t="s">
        <v>751</v>
      </c>
      <c r="E88" s="779" t="s">
        <v>911</v>
      </c>
      <c r="F88" s="716" t="s">
        <v>856</v>
      </c>
      <c r="G88" s="780"/>
      <c r="H88" s="1079"/>
      <c r="I88" s="780"/>
      <c r="J88" s="1079"/>
      <c r="K88" s="345"/>
      <c r="X88" s="814">
        <v>0</v>
      </c>
    </row>
    <row s="2774" customFormat="1" customHeight="1" ht="11.25" hidden="1">
      <c r="A89" s="2448"/>
      <c r="B89" s="567"/>
      <c r="D89" s="721" t="s">
        <v>793</v>
      </c>
      <c r="E89" s="779" t="s">
        <v>912</v>
      </c>
      <c r="F89" s="716" t="s">
        <v>856</v>
      </c>
      <c r="G89" s="780"/>
      <c r="H89" s="1079"/>
      <c r="I89" s="780"/>
      <c r="J89" s="1079"/>
      <c r="K89" s="345"/>
      <c r="X89" s="814">
        <v>0</v>
      </c>
    </row>
    <row s="2774" customFormat="1" customHeight="1" ht="11.25" hidden="1">
      <c r="A90" s="2448"/>
      <c r="B90" s="567"/>
      <c r="D90" s="721" t="s">
        <v>796</v>
      </c>
      <c r="E90" s="779" t="s">
        <v>913</v>
      </c>
      <c r="F90" s="716" t="s">
        <v>856</v>
      </c>
      <c r="G90" s="780"/>
      <c r="H90" s="1079"/>
      <c r="I90" s="780"/>
      <c r="J90" s="1079"/>
      <c r="K90" s="345"/>
      <c r="X90" s="814">
        <v>0</v>
      </c>
    </row>
    <row s="2774" customFormat="1" customHeight="1" ht="11.25" hidden="1">
      <c r="A91" s="2448"/>
      <c r="B91" s="567"/>
      <c r="D91" s="721" t="s">
        <v>874</v>
      </c>
      <c r="E91" s="779" t="s">
        <v>914</v>
      </c>
      <c r="F91" s="716" t="s">
        <v>856</v>
      </c>
      <c r="G91" s="780"/>
      <c r="H91" s="1079"/>
      <c r="I91" s="780"/>
      <c r="J91" s="1079"/>
      <c r="K91" s="345"/>
      <c r="X91" s="814">
        <v>0</v>
      </c>
    </row>
    <row s="2774" customFormat="1" customHeight="1" ht="11.25" hidden="1">
      <c r="A92" s="2448"/>
      <c r="B92" s="567"/>
      <c r="D92" s="721" t="s">
        <v>876</v>
      </c>
      <c r="E92" s="779" t="s">
        <v>916</v>
      </c>
      <c r="F92" s="716" t="s">
        <v>856</v>
      </c>
      <c r="G92" s="780"/>
      <c r="H92" s="1079"/>
      <c r="I92" s="780"/>
      <c r="J92" s="1079"/>
      <c r="K92" s="345"/>
      <c r="X92" s="814">
        <v>0</v>
      </c>
    </row>
    <row s="2774" customFormat="1" customHeight="1" ht="11.25" hidden="1">
      <c r="A93" s="2448"/>
      <c r="B93" s="567"/>
      <c r="D93" s="721" t="s">
        <v>923</v>
      </c>
      <c r="E93" s="779" t="s">
        <v>918</v>
      </c>
      <c r="F93" s="716" t="s">
        <v>856</v>
      </c>
      <c r="G93" s="780"/>
      <c r="H93" s="1079"/>
      <c r="I93" s="780"/>
      <c r="J93" s="1079"/>
      <c r="K93" s="345"/>
      <c r="X93" s="814">
        <v>0</v>
      </c>
    </row>
    <row s="2774" customFormat="1" customHeight="1" ht="11.25" hidden="1">
      <c r="A94" s="2448"/>
      <c r="B94" s="567"/>
      <c r="D94" s="721" t="s">
        <v>924</v>
      </c>
      <c r="E94" s="779" t="s">
        <v>920</v>
      </c>
      <c r="F94" s="716" t="s">
        <v>856</v>
      </c>
      <c r="G94" s="780"/>
      <c r="H94" s="1079"/>
      <c r="I94" s="780"/>
      <c r="J94" s="1079"/>
      <c r="K94" s="345"/>
      <c r="X94" s="814">
        <v>0</v>
      </c>
    </row>
    <row s="2774" customFormat="1" customHeight="1" ht="24.75" hidden="1">
      <c r="A95" s="2448"/>
      <c r="B95" s="567"/>
      <c r="D95" s="721" t="s">
        <v>109</v>
      </c>
      <c r="E95" s="722" t="s">
        <v>925</v>
      </c>
      <c r="F95" s="781" t="s">
        <v>555</v>
      </c>
      <c r="G95" s="783"/>
      <c r="H95" s="1079"/>
      <c r="I95" s="783"/>
      <c r="J95" s="1079"/>
      <c r="K95" s="345" t="s">
        <v>926</v>
      </c>
      <c r="X95" s="814">
        <v>0</v>
      </c>
    </row>
    <row s="2774" customFormat="1" customHeight="1" ht="33.75" hidden="1">
      <c r="A96" s="2448"/>
      <c r="B96" s="567"/>
      <c r="D96" s="721" t="s">
        <v>91</v>
      </c>
      <c r="E96" s="722" t="s">
        <v>927</v>
      </c>
      <c r="F96" s="782" t="s">
        <v>817</v>
      </c>
      <c r="G96" s="784"/>
      <c r="H96" s="1079"/>
      <c r="I96" s="784"/>
      <c r="J96" s="1079"/>
      <c r="K96" s="345"/>
      <c r="X96" s="814">
        <v>0</v>
      </c>
    </row>
    <row s="2774" customFormat="1" customHeight="1" ht="22.5" hidden="1">
      <c r="A97" s="2448"/>
      <c r="B97" s="567" t="s">
        <v>585</v>
      </c>
      <c r="D97" s="721" t="s">
        <v>92</v>
      </c>
      <c r="E97" s="722" t="s">
        <v>928</v>
      </c>
      <c r="F97" s="782" t="s">
        <v>303</v>
      </c>
      <c r="G97" s="441"/>
      <c r="H97" s="1079"/>
      <c r="I97" s="441"/>
      <c r="J97" s="1079"/>
      <c r="K97" s="345" t="s">
        <v>628</v>
      </c>
      <c r="X97" s="814">
        <v>0</v>
      </c>
    </row>
    <row s="2774" customFormat="1" customHeight="1" ht="45" hidden="1">
      <c r="A98" s="2448"/>
      <c r="B98" s="567" t="s">
        <v>585</v>
      </c>
      <c r="D98" s="721" t="s">
        <v>929</v>
      </c>
      <c r="E98" s="723" t="s">
        <v>930</v>
      </c>
      <c r="F98" s="777" t="s">
        <v>303</v>
      </c>
      <c r="G98" s="441"/>
      <c r="H98" s="1079"/>
      <c r="I98" s="441"/>
      <c r="J98" s="1079"/>
      <c r="K98" s="345" t="s">
        <v>628</v>
      </c>
      <c r="X98" s="814">
        <v>0</v>
      </c>
    </row>
    <row s="2774" customFormat="1" customHeight="1" ht="95.25" hidden="1">
      <c r="A99" s="2448"/>
      <c r="B99" s="567" t="s">
        <v>585</v>
      </c>
      <c r="D99" s="721" t="s">
        <v>110</v>
      </c>
      <c r="E99" s="722" t="s">
        <v>931</v>
      </c>
      <c r="F99" s="777" t="s">
        <v>303</v>
      </c>
      <c r="G99" s="441"/>
      <c r="H99" s="1079"/>
      <c r="I99" s="441"/>
      <c r="J99" s="1079"/>
      <c r="K99" s="345" t="s">
        <v>628</v>
      </c>
      <c r="X99" s="814">
        <v>0</v>
      </c>
    </row>
    <row s="2774" customFormat="1" customHeight="1" ht="22.5" hidden="1">
      <c r="A100" s="2448"/>
      <c r="B100" s="567" t="s">
        <v>585</v>
      </c>
      <c r="D100" s="721" t="s">
        <v>147</v>
      </c>
      <c r="E100" s="722" t="s">
        <v>932</v>
      </c>
      <c r="F100" s="777" t="s">
        <v>303</v>
      </c>
      <c r="G100" s="441"/>
      <c r="H100" s="1079"/>
      <c r="I100" s="441"/>
      <c r="J100" s="1079"/>
      <c r="K100" s="345" t="s">
        <v>628</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D7C92-381E-D907-C0C3-C5CBAAE5988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686</v>
      </c>
      <c r="D3" s="745" t="str">
        <f>B3&amp;".1"</f>
        <v>.1</v>
      </c>
      <c r="E3" s="746" t="s">
        <v>933</v>
      </c>
      <c r="F3" s="747" t="s">
        <v>303</v>
      </c>
      <c r="G3" s="742"/>
      <c r="H3" s="457"/>
      <c r="I3" s="742"/>
      <c r="J3" s="457"/>
      <c r="K3" s="345" t="s">
        <v>934</v>
      </c>
      <c r="V3" s="561">
        <v>0</v>
      </c>
    </row>
    <row customHeight="1" ht="15" hidden="1">
      <c r="A4" s="561"/>
      <c r="B4" s="2453"/>
      <c r="C4" s="2454"/>
      <c r="D4" s="745" t="str">
        <f>B3&amp;".2"</f>
        <v>.2</v>
      </c>
      <c r="E4" s="746" t="s">
        <v>935</v>
      </c>
      <c r="F4" s="747" t="s">
        <v>303</v>
      </c>
      <c r="G4" s="1794" t="s">
        <v>22</v>
      </c>
      <c r="H4" s="457"/>
      <c r="I4" s="1794" t="s">
        <v>22</v>
      </c>
      <c r="J4" s="457"/>
      <c r="K4" s="345" t="s">
        <v>936</v>
      </c>
      <c r="V4" s="561">
        <v>0</v>
      </c>
    </row>
    <row s="2848" customFormat="1" customHeight="1" ht="15" hidden="1">
      <c r="C5" s="728"/>
      <c r="U5" s="476"/>
      <c r="V5" s="473">
        <v>0</v>
      </c>
    </row>
    <row customHeight="1" ht="22.5" hidden="1">
      <c r="A6" s="561"/>
      <c r="B6" s="2453"/>
      <c r="C6" s="2454" t="s">
        <v>686</v>
      </c>
      <c r="D6" s="745" t="str">
        <f>B6&amp;".1"</f>
        <v>.1</v>
      </c>
      <c r="E6" s="746" t="s">
        <v>937</v>
      </c>
      <c r="F6" s="747" t="s">
        <v>303</v>
      </c>
      <c r="G6" s="742"/>
      <c r="H6" s="457"/>
      <c r="I6" s="742"/>
      <c r="J6" s="457"/>
      <c r="K6" s="345" t="s">
        <v>938</v>
      </c>
      <c r="V6" s="561">
        <v>0</v>
      </c>
    </row>
    <row customHeight="1" ht="15" hidden="1">
      <c r="A7" s="561"/>
      <c r="B7" s="2453"/>
      <c r="C7" s="2454"/>
      <c r="D7" s="745" t="str">
        <f>B6&amp;".2"</f>
        <v>.2</v>
      </c>
      <c r="E7" s="746" t="s">
        <v>935</v>
      </c>
      <c r="F7" s="747" t="s">
        <v>303</v>
      </c>
      <c r="G7" s="1794" t="s">
        <v>22</v>
      </c>
      <c r="H7" s="457"/>
      <c r="I7" s="1794" t="s">
        <v>22</v>
      </c>
      <c r="J7" s="457"/>
      <c r="K7" s="345" t="s">
        <v>936</v>
      </c>
      <c r="V7" s="561">
        <v>0</v>
      </c>
    </row>
    <row s="2848" customFormat="1" customHeight="1" ht="15" hidden="1">
      <c r="C8" s="728"/>
      <c r="U8" s="476"/>
      <c r="V8" s="473">
        <v>0</v>
      </c>
    </row>
    <row customHeight="1" ht="22.5" hidden="1">
      <c r="A9" s="561"/>
      <c r="B9" s="2453"/>
      <c r="C9" s="2454" t="s">
        <v>686</v>
      </c>
      <c r="D9" s="745" t="str">
        <f>B9&amp;".1"</f>
        <v>.1</v>
      </c>
      <c r="E9" s="746" t="s">
        <v>939</v>
      </c>
      <c r="F9" s="747" t="s">
        <v>303</v>
      </c>
      <c r="G9" s="753" t="s">
        <v>22</v>
      </c>
      <c r="H9" s="457" t="s">
        <v>22</v>
      </c>
      <c r="I9" s="753" t="s">
        <v>22</v>
      </c>
      <c r="J9" s="457" t="s">
        <v>22</v>
      </c>
      <c r="K9" s="345"/>
      <c r="V9" s="561">
        <v>0</v>
      </c>
    </row>
    <row customHeight="1" ht="15" hidden="1">
      <c r="A10" s="561"/>
      <c r="B10" s="2453"/>
      <c r="C10" s="2454"/>
      <c r="D10" s="745" t="str">
        <f>B9&amp;".2"</f>
        <v>.2</v>
      </c>
      <c r="E10" s="746" t="s">
        <v>940</v>
      </c>
      <c r="F10" s="747" t="s">
        <v>303</v>
      </c>
      <c r="G10" s="1788" t="s">
        <v>22</v>
      </c>
      <c r="H10" s="457" t="s">
        <v>22</v>
      </c>
      <c r="I10" s="1788" t="s">
        <v>22</v>
      </c>
      <c r="J10" s="457" t="s">
        <v>22</v>
      </c>
      <c r="K10" s="345" t="s">
        <v>941</v>
      </c>
      <c r="V10" s="561">
        <v>0</v>
      </c>
    </row>
    <row customHeight="1" ht="15" hidden="1">
      <c r="A11" s="561"/>
      <c r="B11" s="2453"/>
      <c r="C11" s="2454"/>
      <c r="D11" s="745" t="str">
        <f>B9&amp;".3"</f>
        <v>.3</v>
      </c>
      <c r="E11" s="746" t="s">
        <v>942</v>
      </c>
      <c r="F11" s="747" t="s">
        <v>303</v>
      </c>
      <c r="G11" s="1788" t="s">
        <v>22</v>
      </c>
      <c r="H11" s="457" t="s">
        <v>22</v>
      </c>
      <c r="I11" s="1788" t="s">
        <v>22</v>
      </c>
      <c r="J11" s="457" t="s">
        <v>22</v>
      </c>
      <c r="K11" s="345" t="s">
        <v>943</v>
      </c>
      <c r="V11" s="561">
        <v>0</v>
      </c>
    </row>
    <row s="2848" customFormat="1" customHeight="1" ht="15" hidden="1">
      <c r="C12" s="728"/>
      <c r="U12" s="476"/>
      <c r="V12" s="473">
        <v>0</v>
      </c>
    </row>
    <row customHeight="1" ht="33.75" hidden="1">
      <c r="A13" s="561"/>
      <c r="B13" s="2453"/>
      <c r="C13" s="2454" t="s">
        <v>686</v>
      </c>
      <c r="D13" s="745" t="str">
        <f>B13&amp;".1"</f>
        <v>.1</v>
      </c>
      <c r="E13" s="746" t="s">
        <v>944</v>
      </c>
      <c r="F13" s="747" t="s">
        <v>303</v>
      </c>
      <c r="G13" s="753" t="s">
        <v>22</v>
      </c>
      <c r="H13" s="457" t="s">
        <v>22</v>
      </c>
      <c r="I13" s="753" t="s">
        <v>22</v>
      </c>
      <c r="J13" s="457" t="s">
        <v>22</v>
      </c>
      <c r="K13" s="345" t="s">
        <v>945</v>
      </c>
      <c r="V13" s="561">
        <v>0</v>
      </c>
    </row>
    <row customHeight="1" ht="15" hidden="1">
      <c r="B14" s="2453"/>
      <c r="C14" s="2454"/>
      <c r="D14" s="745" t="str">
        <f>B13&amp;".2"</f>
        <v>.2</v>
      </c>
      <c r="E14" s="746" t="s">
        <v>946</v>
      </c>
      <c r="F14" s="747" t="s">
        <v>303</v>
      </c>
      <c r="G14" s="1788" t="s">
        <v>22</v>
      </c>
      <c r="H14" s="457" t="s">
        <v>22</v>
      </c>
      <c r="I14" s="1788" t="s">
        <v>22</v>
      </c>
      <c r="J14" s="457" t="s">
        <v>22</v>
      </c>
      <c r="K14" s="345" t="s">
        <v>947</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"Горэлектросеть" ЗАТО г. Островной</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115</v>
      </c>
      <c r="J25" s="808"/>
      <c r="K25" s="473"/>
      <c r="U25" s="731"/>
      <c r="V25" s="814">
        <v>1</v>
      </c>
    </row>
    <row customHeight="1" ht="15.75">
      <c r="C26" s="232"/>
      <c r="D26" s="767"/>
      <c r="E26" s="2423" t="s">
        <v>103</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2231" t="s">
        <v>298</v>
      </c>
      <c r="V26" s="561">
        <v>15</v>
      </c>
    </row>
    <row s="2774" customFormat="1" customHeight="1" ht="15.75">
      <c r="A27" s="815"/>
      <c r="C27" s="232"/>
      <c r="D27" s="767"/>
      <c r="E27" s="2423" t="s">
        <v>561</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297</v>
      </c>
      <c r="E29" s="2426"/>
      <c r="F29" s="2426"/>
      <c r="G29" s="943"/>
      <c r="H29" s="943"/>
      <c r="I29" s="943"/>
      <c r="J29" s="944"/>
      <c r="K29" s="2251"/>
      <c r="U29" s="731"/>
      <c r="V29" s="814">
        <v>15</v>
      </c>
    </row>
    <row customHeight="1" ht="35.699999999999996">
      <c r="C30" s="232"/>
      <c r="D30" s="817" t="s">
        <v>87</v>
      </c>
      <c r="E30" s="816" t="s">
        <v>299</v>
      </c>
      <c r="F30" s="816" t="s">
        <v>563</v>
      </c>
      <c r="G30" s="864" t="s">
        <v>300</v>
      </c>
      <c r="H30" s="863" t="s">
        <v>387</v>
      </c>
      <c r="I30" s="740" t="s">
        <v>300</v>
      </c>
      <c r="J30" s="521" t="s">
        <v>387</v>
      </c>
      <c r="K30" s="2257"/>
      <c r="V30" s="561">
        <v>34</v>
      </c>
    </row>
    <row customHeight="1" ht="15" hidden="1">
      <c r="C31" s="232"/>
      <c r="D31" s="649"/>
      <c r="E31" s="649"/>
      <c r="F31" s="649"/>
      <c r="G31" s="715"/>
      <c r="H31" s="715"/>
      <c r="I31" s="715"/>
      <c r="J31" s="715"/>
      <c r="K31" s="345"/>
      <c r="V31" s="561">
        <v>0</v>
      </c>
    </row>
    <row customHeight="1" ht="24">
      <c r="A32" s="561"/>
      <c r="B32" s="561" t="s">
        <v>948</v>
      </c>
      <c r="C32" s="582"/>
      <c r="D32" s="748">
        <v>1</v>
      </c>
      <c r="E32" s="749" t="s">
        <v>949</v>
      </c>
      <c r="F32" s="747" t="s">
        <v>303</v>
      </c>
      <c r="G32" s="869" t="s">
        <v>303</v>
      </c>
      <c r="H32" s="869" t="s">
        <v>303</v>
      </c>
      <c r="I32" s="747" t="s">
        <v>303</v>
      </c>
      <c r="J32" s="747" t="s">
        <v>303</v>
      </c>
      <c r="K32" s="345"/>
      <c r="V32" s="561">
        <v>23</v>
      </c>
    </row>
    <row customHeight="1" ht="11.549999999999999">
      <c r="A33" s="561"/>
      <c r="C33" s="561"/>
      <c r="D33" s="403"/>
      <c r="E33" s="636" t="s">
        <v>583</v>
      </c>
      <c r="F33" s="628"/>
      <c r="G33" s="628"/>
      <c r="H33" s="628"/>
      <c r="I33" s="628"/>
      <c r="J33" s="628"/>
      <c r="K33" s="629"/>
      <c r="U33" s="561"/>
      <c r="V33" s="561">
        <v>11</v>
      </c>
    </row>
    <row customHeight="1" ht="24">
      <c r="A34" s="561"/>
      <c r="B34" s="637" t="s">
        <v>633</v>
      </c>
      <c r="C34" s="582"/>
      <c r="D34" s="748">
        <v>2</v>
      </c>
      <c r="E34" s="749" t="s">
        <v>950</v>
      </c>
      <c r="F34" s="876" t="s">
        <v>303</v>
      </c>
      <c r="G34" s="876" t="s">
        <v>303</v>
      </c>
      <c r="H34" s="876" t="s">
        <v>303</v>
      </c>
      <c r="I34" s="747"/>
      <c r="J34" s="747"/>
      <c r="K34" s="345"/>
      <c r="V34" s="561">
        <v>23</v>
      </c>
    </row>
    <row customHeight="1" ht="11.549999999999999">
      <c r="A35" s="561"/>
      <c r="C35" s="561"/>
      <c r="D35" s="403"/>
      <c r="E35" s="636" t="s">
        <v>951</v>
      </c>
      <c r="F35" s="628"/>
      <c r="G35" s="750"/>
      <c r="H35" s="628"/>
      <c r="I35" s="750"/>
      <c r="J35" s="628"/>
      <c r="K35" s="629"/>
      <c r="U35" s="561"/>
      <c r="V35" s="561">
        <v>11</v>
      </c>
    </row>
    <row customHeight="1" ht="71.25">
      <c r="A36" s="561"/>
      <c r="B36" s="561" t="s">
        <v>952</v>
      </c>
      <c r="C36" s="582"/>
      <c r="D36" s="748">
        <v>3</v>
      </c>
      <c r="E36" s="749" t="s">
        <v>953</v>
      </c>
      <c r="F36" s="751" t="s">
        <v>303</v>
      </c>
      <c r="G36" s="870" t="s">
        <v>954</v>
      </c>
      <c r="H36" s="869" t="s">
        <v>303</v>
      </c>
      <c r="I36" s="580" t="s">
        <v>954</v>
      </c>
      <c r="J36" s="747" t="s">
        <v>303</v>
      </c>
      <c r="K36" s="345" t="s">
        <v>955</v>
      </c>
      <c r="V36" s="561">
        <v>68</v>
      </c>
    </row>
    <row customHeight="1" ht="11.549999999999999">
      <c r="A37" s="561"/>
      <c r="C37" s="561"/>
      <c r="D37" s="403"/>
      <c r="E37" s="636" t="s">
        <v>956</v>
      </c>
      <c r="F37" s="628"/>
      <c r="G37" s="750"/>
      <c r="H37" s="750"/>
      <c r="I37" s="750"/>
      <c r="J37" s="750"/>
      <c r="K37" s="629"/>
      <c r="U37" s="561"/>
      <c r="V37" s="561">
        <v>11</v>
      </c>
    </row>
    <row customHeight="1" ht="71.25">
      <c r="A38" s="561"/>
      <c r="B38" s="561" t="s">
        <v>957</v>
      </c>
      <c r="C38" s="582"/>
      <c r="D38" s="748">
        <v>4</v>
      </c>
      <c r="E38" s="749" t="s">
        <v>958</v>
      </c>
      <c r="F38" s="751" t="s">
        <v>303</v>
      </c>
      <c r="G38" s="870" t="s">
        <v>954</v>
      </c>
      <c r="H38" s="871" t="s">
        <v>303</v>
      </c>
      <c r="I38" s="580" t="s">
        <v>954</v>
      </c>
      <c r="J38" s="577" t="s">
        <v>303</v>
      </c>
      <c r="K38" s="735" t="s">
        <v>959</v>
      </c>
      <c r="V38" s="561">
        <v>68</v>
      </c>
    </row>
    <row customHeight="1" ht="11.549999999999999">
      <c r="A39" s="561"/>
      <c r="C39" s="561"/>
      <c r="D39" s="403"/>
      <c r="E39" s="636" t="s">
        <v>960</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26D04-A767-536A-9DAB-AD17ADCA007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961</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"Горэлектросеть" ЗАТО г. Островной</v>
      </c>
      <c r="G6" s="2305"/>
      <c r="H6" s="2305"/>
      <c r="I6" s="2305"/>
      <c r="J6" s="2305"/>
      <c r="K6" s="2305"/>
      <c r="M6" s="638"/>
      <c r="AB6" s="1204"/>
      <c r="AE6" s="1687">
        <v>16</v>
      </c>
    </row>
    <row customHeight="1" ht="10.5">
      <c r="AE7" s="814">
        <v>10</v>
      </c>
    </row>
    <row customHeight="1" ht="10.5">
      <c r="A8" s="1107"/>
      <c r="B8" s="1107"/>
      <c r="C8" s="1107"/>
      <c r="F8" s="2157" t="s">
        <v>297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961</v>
      </c>
      <c r="H9" s="2231" t="s">
        <v>962</v>
      </c>
      <c r="I9" s="2183" t="s">
        <v>963</v>
      </c>
      <c r="J9" s="2183" t="s">
        <v>964</v>
      </c>
      <c r="K9" s="2183" t="s">
        <v>965</v>
      </c>
      <c r="L9" s="2183" t="s">
        <v>966</v>
      </c>
      <c r="M9" s="2183" t="s">
        <v>967</v>
      </c>
      <c r="N9" s="2265" t="s">
        <v>968</v>
      </c>
      <c r="O9" s="2265"/>
      <c r="P9" s="2265"/>
      <c r="Q9" s="2455" t="s">
        <v>969</v>
      </c>
      <c r="R9" s="2456"/>
      <c r="S9" s="2456"/>
      <c r="T9" s="2457"/>
      <c r="U9" s="2455" t="s">
        <v>970</v>
      </c>
      <c r="V9" s="2456"/>
      <c r="W9" s="2456"/>
      <c r="X9" s="2457"/>
      <c r="Y9" s="2157" t="s">
        <v>971</v>
      </c>
      <c r="Z9" s="2158"/>
      <c r="AA9" s="2158"/>
      <c r="AB9" s="2159"/>
      <c r="AE9" s="814">
        <v>41</v>
      </c>
    </row>
    <row customHeight="1" ht="43.050000000000004">
      <c r="A10" s="961"/>
      <c r="B10" s="961"/>
      <c r="C10" s="961"/>
      <c r="F10" s="2231"/>
      <c r="G10" s="2231"/>
      <c r="H10" s="2288"/>
      <c r="I10" s="2231"/>
      <c r="J10" s="2231"/>
      <c r="K10" s="2231"/>
      <c r="L10" s="2231"/>
      <c r="M10" s="2231"/>
      <c r="N10" s="959" t="s">
        <v>972</v>
      </c>
      <c r="O10" s="959" t="s">
        <v>973</v>
      </c>
      <c r="P10" s="960" t="s">
        <v>974</v>
      </c>
      <c r="Q10" s="971" t="s">
        <v>88</v>
      </c>
      <c r="R10" s="971" t="s">
        <v>975</v>
      </c>
      <c r="S10" s="971" t="s">
        <v>976</v>
      </c>
      <c r="T10" s="972" t="s">
        <v>977</v>
      </c>
      <c r="U10" s="971" t="s">
        <v>88</v>
      </c>
      <c r="V10" s="971" t="s">
        <v>978</v>
      </c>
      <c r="W10" s="971" t="s">
        <v>976</v>
      </c>
      <c r="X10" s="972" t="s">
        <v>977</v>
      </c>
      <c r="Y10" s="357" t="s">
        <v>979</v>
      </c>
      <c r="Z10" s="2157" t="s">
        <v>87</v>
      </c>
      <c r="AA10" s="2159"/>
      <c r="AB10" s="1105" t="s">
        <v>980</v>
      </c>
      <c r="AE10" s="814">
        <v>41</v>
      </c>
    </row>
    <row s="2849" customFormat="1" customHeight="1" ht="5.25" hidden="1">
      <c r="A11" s="1108"/>
      <c r="B11" s="1108"/>
      <c r="C11" s="1108"/>
      <c r="E11" s="1106"/>
      <c r="F11" s="2462" t="s">
        <v>373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981</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982</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BA919-8164-84B6-52BE-49363D79500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"Горэлектросеть" ЗАТО г. Островной</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983</v>
      </c>
      <c r="G9" s="2465" t="s">
        <v>984</v>
      </c>
      <c r="H9" s="2466"/>
      <c r="I9" s="2183" t="s">
        <v>985</v>
      </c>
      <c r="J9" s="2183"/>
      <c r="K9" s="2183" t="s">
        <v>986</v>
      </c>
      <c r="L9" s="2183"/>
      <c r="M9" s="2183"/>
      <c r="N9" s="2183"/>
      <c r="O9" s="2183"/>
      <c r="P9" s="2183"/>
      <c r="Q9" s="2183"/>
      <c r="R9" s="2183"/>
      <c r="S9" s="2183"/>
      <c r="T9" s="2183"/>
      <c r="U9" s="2183"/>
      <c r="V9" s="2183"/>
      <c r="W9" s="2183"/>
      <c r="X9" s="2183"/>
      <c r="Y9" s="2183"/>
      <c r="Z9" s="2248" t="s">
        <v>987</v>
      </c>
      <c r="AA9" s="2249"/>
      <c r="AB9" s="2183" t="s">
        <v>988</v>
      </c>
      <c r="AC9" s="2183"/>
      <c r="AD9" s="2183"/>
      <c r="AE9" s="2183"/>
      <c r="AF9" s="2231" t="s">
        <v>989</v>
      </c>
      <c r="AG9" s="2183" t="s">
        <v>990</v>
      </c>
      <c r="AH9" s="2183"/>
      <c r="AI9" s="2231" t="s">
        <v>991</v>
      </c>
      <c r="AJ9" s="2183" t="s">
        <v>992</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993</v>
      </c>
      <c r="L10" s="2157" t="s">
        <v>994</v>
      </c>
      <c r="M10" s="2159"/>
      <c r="N10" s="2183" t="s">
        <v>995</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996</v>
      </c>
      <c r="M11" s="2231" t="s">
        <v>997</v>
      </c>
      <c r="N11" s="2183" t="s">
        <v>998</v>
      </c>
      <c r="O11" s="2183"/>
      <c r="P11" s="2474" t="s">
        <v>979</v>
      </c>
      <c r="Q11" s="2474" t="s">
        <v>999</v>
      </c>
      <c r="R11" s="2474" t="s">
        <v>1000</v>
      </c>
      <c r="S11" s="2474" t="s">
        <v>1001</v>
      </c>
      <c r="T11" s="2474"/>
      <c r="U11" s="2474"/>
      <c r="V11" s="2474"/>
      <c r="W11" s="2474"/>
      <c r="X11" s="2474"/>
      <c r="Y11" s="2474"/>
      <c r="Z11" s="2250"/>
      <c r="AA11" s="2251"/>
      <c r="AB11" s="2183" t="s">
        <v>1002</v>
      </c>
      <c r="AC11" s="2183"/>
      <c r="AD11" s="2157" t="s">
        <v>1003</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1004</v>
      </c>
      <c r="K12" s="2183"/>
      <c r="L12" s="2288"/>
      <c r="M12" s="2288"/>
      <c r="N12" s="2183"/>
      <c r="O12" s="2183"/>
      <c r="P12" s="2474"/>
      <c r="Q12" s="2474"/>
      <c r="R12" s="2474"/>
      <c r="S12" s="1190" t="s">
        <v>85</v>
      </c>
      <c r="T12" s="1190" t="s">
        <v>86</v>
      </c>
      <c r="U12" s="1190" t="s">
        <v>84</v>
      </c>
      <c r="V12" s="1190" t="s">
        <v>1005</v>
      </c>
      <c r="W12" s="1190" t="s">
        <v>84</v>
      </c>
      <c r="X12" s="1190" t="s">
        <v>1006</v>
      </c>
      <c r="Y12" s="1190" t="s">
        <v>1007</v>
      </c>
      <c r="Z12" s="2256"/>
      <c r="AA12" s="2257"/>
      <c r="AB12" s="1197" t="s">
        <v>1008</v>
      </c>
      <c r="AC12" s="1197" t="s">
        <v>1009</v>
      </c>
      <c r="AD12" s="1197" t="s">
        <v>1008</v>
      </c>
      <c r="AE12" s="1197" t="s">
        <v>1009</v>
      </c>
      <c r="AF12" s="2288"/>
      <c r="AG12" s="1210" t="s">
        <v>1010</v>
      </c>
      <c r="AH12" s="1210" t="s">
        <v>1011</v>
      </c>
      <c r="AI12" s="2288"/>
      <c r="AJ12" s="1210" t="s">
        <v>1010</v>
      </c>
      <c r="AK12" s="1210" t="s">
        <v>1011</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1012</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B08A3-08AB-F69F-8467-20662A87952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"Горэлектросеть" ЗАТО г. Островной</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297</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1013</v>
      </c>
      <c r="H10" s="2482" t="s">
        <v>1014</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1015</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1016</v>
      </c>
      <c r="G14" s="2477" t="s">
        <v>1017</v>
      </c>
      <c r="H14" s="2477"/>
      <c r="I14" s="2477"/>
      <c r="J14" s="2477"/>
      <c r="K14" s="1290"/>
      <c r="W14" s="1211">
        <v>11</v>
      </c>
    </row>
    <row customHeight="1" ht="11.549999999999999">
      <c r="F15" s="1286">
        <v>1</v>
      </c>
      <c r="G15" s="746" t="s">
        <v>1018</v>
      </c>
      <c r="H15" s="1292">
        <f>SUM(I15:J15)</f>
        <v>0</v>
      </c>
      <c r="I15" s="1292">
        <f>SUM(I16:I27)</f>
        <v>0</v>
      </c>
      <c r="J15" s="1281"/>
      <c r="K15" s="1290"/>
      <c r="W15" s="1211">
        <v>11</v>
      </c>
    </row>
    <row customHeight="1" ht="24">
      <c r="F16" s="1286" t="s">
        <v>1019</v>
      </c>
      <c r="G16" s="1293" t="s">
        <v>1020</v>
      </c>
      <c r="H16" s="1292">
        <f>SUM(I16:J16)</f>
        <v>0</v>
      </c>
      <c r="I16" s="1291"/>
      <c r="J16" s="1281"/>
      <c r="K16" s="1290"/>
      <c r="W16" s="1211">
        <v>23</v>
      </c>
    </row>
    <row customHeight="1" ht="24">
      <c r="F17" s="1286" t="s">
        <v>1021</v>
      </c>
      <c r="G17" s="1293" t="s">
        <v>1022</v>
      </c>
      <c r="H17" s="1292">
        <f>SUM(I17:J17)</f>
        <v>0</v>
      </c>
      <c r="I17" s="1291"/>
      <c r="J17" s="1281"/>
      <c r="K17" s="1290"/>
      <c r="W17" s="1211">
        <v>23</v>
      </c>
    </row>
    <row customHeight="1" ht="35.699999999999996">
      <c r="F18" s="1286" t="s">
        <v>1023</v>
      </c>
      <c r="G18" s="1293" t="s">
        <v>1024</v>
      </c>
      <c r="H18" s="1292">
        <f>SUM(I18:J18)</f>
        <v>0</v>
      </c>
      <c r="I18" s="1291"/>
      <c r="J18" s="1281"/>
      <c r="K18" s="1290"/>
      <c r="W18" s="1211">
        <v>34</v>
      </c>
    </row>
    <row customHeight="1" ht="35.699999999999996">
      <c r="F19" s="1286" t="s">
        <v>1025</v>
      </c>
      <c r="G19" s="1293" t="s">
        <v>1026</v>
      </c>
      <c r="H19" s="1292">
        <f>SUM(I19:J19)</f>
        <v>0</v>
      </c>
      <c r="I19" s="1291"/>
      <c r="J19" s="1281"/>
      <c r="K19" s="1290"/>
      <c r="W19" s="1211">
        <v>34</v>
      </c>
    </row>
    <row customHeight="1" ht="48.29999999999999">
      <c r="F20" s="1286" t="s">
        <v>1027</v>
      </c>
      <c r="G20" s="1293" t="s">
        <v>1028</v>
      </c>
      <c r="H20" s="1292">
        <f>SUM(I20:J20)</f>
        <v>0</v>
      </c>
      <c r="I20" s="1291"/>
      <c r="J20" s="1281"/>
      <c r="K20" s="1290"/>
      <c r="W20" s="1211">
        <v>46</v>
      </c>
    </row>
    <row customHeight="1" ht="35.699999999999996">
      <c r="F21" s="1286" t="s">
        <v>1029</v>
      </c>
      <c r="G21" s="1293" t="s">
        <v>1030</v>
      </c>
      <c r="H21" s="1292">
        <f>SUM(I21:J21)</f>
        <v>0</v>
      </c>
      <c r="I21" s="1291"/>
      <c r="J21" s="1281"/>
      <c r="K21" s="1290"/>
      <c r="W21" s="1211">
        <v>34</v>
      </c>
    </row>
    <row customHeight="1" ht="35.699999999999996">
      <c r="F22" s="1286" t="s">
        <v>1031</v>
      </c>
      <c r="G22" s="1293" t="s">
        <v>1032</v>
      </c>
      <c r="H22" s="1292">
        <f>SUM(I22:J22)</f>
        <v>0</v>
      </c>
      <c r="I22" s="1291"/>
      <c r="J22" s="1281"/>
      <c r="K22" s="1290"/>
      <c r="W22" s="1211">
        <v>34</v>
      </c>
    </row>
    <row customHeight="1" ht="24">
      <c r="F23" s="1286" t="s">
        <v>1033</v>
      </c>
      <c r="G23" s="1293" t="s">
        <v>1034</v>
      </c>
      <c r="H23" s="1292">
        <f>SUM(I23:J23)</f>
        <v>0</v>
      </c>
      <c r="I23" s="1291"/>
      <c r="J23" s="1281"/>
      <c r="K23" s="1290"/>
      <c r="W23" s="1211">
        <v>23</v>
      </c>
    </row>
    <row customHeight="1" ht="24">
      <c r="F24" s="1286" t="s">
        <v>1035</v>
      </c>
      <c r="G24" s="1293" t="s">
        <v>1036</v>
      </c>
      <c r="H24" s="1292">
        <f>SUM(I24:J24)</f>
        <v>0</v>
      </c>
      <c r="I24" s="1291"/>
      <c r="J24" s="1281"/>
      <c r="K24" s="1290"/>
      <c r="W24" s="1211">
        <v>23</v>
      </c>
    </row>
    <row customHeight="1" ht="35.699999999999996">
      <c r="F25" s="1286" t="s">
        <v>1037</v>
      </c>
      <c r="G25" s="1293" t="s">
        <v>1038</v>
      </c>
      <c r="H25" s="1292">
        <f>SUM(I25:J25)</f>
        <v>0</v>
      </c>
      <c r="I25" s="1291"/>
      <c r="J25" s="1281"/>
      <c r="K25" s="1290"/>
      <c r="W25" s="1211">
        <v>34</v>
      </c>
    </row>
    <row customHeight="1" ht="35.699999999999996">
      <c r="F26" s="1286" t="s">
        <v>1039</v>
      </c>
      <c r="G26" s="1293" t="s">
        <v>1040</v>
      </c>
      <c r="H26" s="1292">
        <f>SUM(I26:J26)</f>
        <v>0</v>
      </c>
      <c r="I26" s="1291"/>
      <c r="J26" s="1281"/>
      <c r="K26" s="1290"/>
      <c r="W26" s="1211">
        <v>34</v>
      </c>
    </row>
    <row customHeight="1" ht="11.549999999999999">
      <c r="F27" s="1286" t="s">
        <v>1041</v>
      </c>
      <c r="G27" s="1293" t="s">
        <v>1042</v>
      </c>
      <c r="H27" s="1292">
        <f>SUM(I27:J27)</f>
        <v>0</v>
      </c>
      <c r="I27" s="1291"/>
      <c r="J27" s="1281"/>
      <c r="K27" s="1290"/>
      <c r="W27" s="1211">
        <v>11</v>
      </c>
    </row>
    <row customHeight="1" ht="11.549999999999999">
      <c r="F28" s="1286">
        <v>2</v>
      </c>
      <c r="G28" s="746" t="s">
        <v>1043</v>
      </c>
      <c r="H28" s="1292">
        <f>SUM(I28:J28)</f>
        <v>0</v>
      </c>
      <c r="I28" s="1292">
        <f>SUM(I29:I31)</f>
        <v>0</v>
      </c>
      <c r="J28" s="1281"/>
      <c r="K28" s="1290"/>
      <c r="W28" s="1211">
        <v>11</v>
      </c>
    </row>
    <row customHeight="1" ht="11.549999999999999">
      <c r="F29" s="1286" t="s">
        <v>706</v>
      </c>
      <c r="G29" s="1293" t="s">
        <v>1044</v>
      </c>
      <c r="H29" s="1292">
        <f>SUM(I29:J29)</f>
        <v>0</v>
      </c>
      <c r="I29" s="1291"/>
      <c r="J29" s="1281"/>
      <c r="K29" s="1290"/>
      <c r="W29" s="1211">
        <v>11</v>
      </c>
    </row>
    <row customHeight="1" ht="11.549999999999999">
      <c r="F30" s="1286" t="s">
        <v>304</v>
      </c>
      <c r="G30" s="1293" t="s">
        <v>1045</v>
      </c>
      <c r="H30" s="1292">
        <f>SUM(I30:J30)</f>
        <v>0</v>
      </c>
      <c r="I30" s="1291"/>
      <c r="J30" s="1281"/>
      <c r="K30" s="1290"/>
      <c r="W30" s="1211">
        <v>11</v>
      </c>
    </row>
    <row customHeight="1" ht="11.549999999999999">
      <c r="F31" s="1286" t="s">
        <v>307</v>
      </c>
      <c r="G31" s="1293" t="s">
        <v>1046</v>
      </c>
      <c r="H31" s="1292">
        <f>SUM(I31:J31)</f>
        <v>0</v>
      </c>
      <c r="I31" s="1291"/>
      <c r="J31" s="1281"/>
      <c r="K31" s="1290"/>
      <c r="W31" s="1211">
        <v>11</v>
      </c>
    </row>
    <row customHeight="1" ht="11.549999999999999">
      <c r="F32" s="1286">
        <v>3</v>
      </c>
      <c r="G32" s="746" t="s">
        <v>1047</v>
      </c>
      <c r="H32" s="1292">
        <f>SUM(I32:J32)</f>
        <v>0</v>
      </c>
      <c r="I32" s="1292">
        <f>SUM(I33:I34)</f>
        <v>0</v>
      </c>
      <c r="J32" s="1281"/>
      <c r="K32" s="1290"/>
      <c r="W32" s="1211">
        <v>11</v>
      </c>
    </row>
    <row customHeight="1" ht="48.29999999999999">
      <c r="F33" s="1286" t="s">
        <v>321</v>
      </c>
      <c r="G33" s="1293" t="s">
        <v>1048</v>
      </c>
      <c r="H33" s="1292">
        <f>SUM(I33:J33)</f>
        <v>0</v>
      </c>
      <c r="I33" s="1291"/>
      <c r="J33" s="1281"/>
      <c r="K33" s="1290"/>
      <c r="W33" s="1211">
        <v>46</v>
      </c>
    </row>
    <row customHeight="1" ht="11.549999999999999">
      <c r="F34" s="1286" t="s">
        <v>329</v>
      </c>
      <c r="G34" s="1293" t="s">
        <v>1049</v>
      </c>
      <c r="H34" s="1292">
        <f>SUM(I34:J34)</f>
        <v>0</v>
      </c>
      <c r="I34" s="1291"/>
      <c r="J34" s="1281"/>
      <c r="K34" s="1290"/>
      <c r="W34" s="1211">
        <v>11</v>
      </c>
    </row>
    <row customHeight="1" ht="11.549999999999999">
      <c r="F35" s="1286">
        <v>4</v>
      </c>
      <c r="G35" s="746" t="s">
        <v>1050</v>
      </c>
      <c r="H35" s="1292">
        <f>SUM(I35:J35)</f>
        <v>0</v>
      </c>
      <c r="I35" s="1291"/>
      <c r="J35" s="1281"/>
      <c r="K35" s="1290"/>
      <c r="W35" s="1211">
        <v>11</v>
      </c>
    </row>
    <row customHeight="1" ht="11.549999999999999">
      <c r="F36" s="1286"/>
      <c r="G36" s="749" t="s">
        <v>1051</v>
      </c>
      <c r="H36" s="1292">
        <f>SUM(I36:J36)</f>
        <v>0</v>
      </c>
      <c r="I36" s="1292">
        <f>SUM(I15,I28,I32,I35)</f>
        <v>0</v>
      </c>
      <c r="J36" s="1281"/>
      <c r="K36" s="1290"/>
      <c r="W36" s="1211">
        <v>11</v>
      </c>
    </row>
    <row customHeight="1" ht="29.25">
      <c r="F37" s="1287" t="s">
        <v>1052</v>
      </c>
      <c r="G37" s="2478" t="s">
        <v>1053</v>
      </c>
      <c r="H37" s="2478"/>
      <c r="I37" s="2478"/>
      <c r="J37" s="2478"/>
      <c r="K37" s="1290"/>
      <c r="W37" s="1211">
        <v>28</v>
      </c>
    </row>
    <row customHeight="1" ht="24">
      <c r="F38" s="1286" t="s">
        <v>107</v>
      </c>
      <c r="G38" s="746" t="s">
        <v>1054</v>
      </c>
      <c r="H38" s="1292">
        <f>SUM(I38:J38)</f>
        <v>0</v>
      </c>
      <c r="I38" s="1292">
        <f>SUM(I39,I44,I47)</f>
        <v>0</v>
      </c>
      <c r="J38" s="1281"/>
      <c r="K38" s="1290"/>
      <c r="W38" s="1211">
        <v>23</v>
      </c>
    </row>
    <row customHeight="1" ht="11.549999999999999">
      <c r="F39" s="1286" t="s">
        <v>1019</v>
      </c>
      <c r="G39" s="1293" t="s">
        <v>1018</v>
      </c>
      <c r="H39" s="1292">
        <f>SUM(I39:J39)</f>
        <v>0</v>
      </c>
      <c r="I39" s="1292">
        <f>SUM(I40:I43)</f>
        <v>0</v>
      </c>
      <c r="J39" s="1281"/>
      <c r="K39" s="1290"/>
      <c r="W39" s="1211">
        <v>11</v>
      </c>
    </row>
    <row customHeight="1" ht="24">
      <c r="F40" s="1286" t="s">
        <v>1055</v>
      </c>
      <c r="G40" s="1294" t="s">
        <v>1056</v>
      </c>
      <c r="H40" s="1292">
        <f>SUM(I40:J40)</f>
        <v>0</v>
      </c>
      <c r="I40" s="1291"/>
      <c r="J40" s="1281"/>
      <c r="K40" s="1290"/>
      <c r="W40" s="1211">
        <v>23</v>
      </c>
    </row>
    <row customHeight="1" ht="11.549999999999999">
      <c r="F41" s="1286" t="s">
        <v>1057</v>
      </c>
      <c r="G41" s="1294" t="s">
        <v>1058</v>
      </c>
      <c r="H41" s="1292">
        <f>SUM(I41:J41)</f>
        <v>0</v>
      </c>
      <c r="I41" s="1291"/>
      <c r="J41" s="1281"/>
      <c r="K41" s="1290"/>
      <c r="W41" s="1211">
        <v>11</v>
      </c>
    </row>
    <row customHeight="1" ht="11.549999999999999">
      <c r="F42" s="1286" t="s">
        <v>1059</v>
      </c>
      <c r="G42" s="1294" t="s">
        <v>1060</v>
      </c>
      <c r="H42" s="1292">
        <f>SUM(I42:J42)</f>
        <v>0</v>
      </c>
      <c r="I42" s="1291"/>
      <c r="J42" s="1281"/>
      <c r="K42" s="1290"/>
      <c r="W42" s="1211">
        <v>11</v>
      </c>
    </row>
    <row customHeight="1" ht="35.699999999999996">
      <c r="F43" s="1286" t="s">
        <v>1061</v>
      </c>
      <c r="G43" s="1294" t="s">
        <v>1062</v>
      </c>
      <c r="H43" s="1292">
        <f>SUM(I43:J43)</f>
        <v>0</v>
      </c>
      <c r="I43" s="1291"/>
      <c r="J43" s="1281"/>
      <c r="K43" s="1290"/>
      <c r="W43" s="1211">
        <v>34</v>
      </c>
    </row>
    <row customHeight="1" ht="11.549999999999999">
      <c r="F44" s="1286" t="s">
        <v>1021</v>
      </c>
      <c r="G44" s="1293" t="s">
        <v>1047</v>
      </c>
      <c r="H44" s="1292">
        <f>SUM(I44:J44)</f>
        <v>0</v>
      </c>
      <c r="I44" s="1292">
        <f>SUM(I45:I46)</f>
        <v>0</v>
      </c>
      <c r="J44" s="1281"/>
      <c r="K44" s="1290"/>
      <c r="W44" s="1211">
        <v>11</v>
      </c>
    </row>
    <row customHeight="1" ht="48.29999999999999">
      <c r="F45" s="1286" t="s">
        <v>1063</v>
      </c>
      <c r="G45" s="1294" t="s">
        <v>1048</v>
      </c>
      <c r="H45" s="1292">
        <f>SUM(I45:J45)</f>
        <v>0</v>
      </c>
      <c r="I45" s="1291"/>
      <c r="J45" s="1281"/>
      <c r="K45" s="1290"/>
      <c r="W45" s="1211">
        <v>46</v>
      </c>
    </row>
    <row customHeight="1" ht="11.549999999999999">
      <c r="F46" s="1286" t="s">
        <v>1064</v>
      </c>
      <c r="G46" s="1294" t="s">
        <v>1049</v>
      </c>
      <c r="H46" s="1292">
        <f>SUM(I46:J46)</f>
        <v>0</v>
      </c>
      <c r="I46" s="1291"/>
      <c r="J46" s="1281"/>
      <c r="K46" s="1290"/>
      <c r="W46" s="1211">
        <v>11</v>
      </c>
    </row>
    <row customHeight="1" ht="11.549999999999999">
      <c r="F47" s="1286" t="s">
        <v>1023</v>
      </c>
      <c r="G47" s="1293" t="s">
        <v>1065</v>
      </c>
      <c r="H47" s="1292">
        <f>SUM(I47:J47)</f>
        <v>0</v>
      </c>
      <c r="I47" s="1291"/>
      <c r="J47" s="1281"/>
      <c r="K47" s="1290"/>
      <c r="W47" s="1211">
        <v>11</v>
      </c>
    </row>
    <row customHeight="1" ht="24">
      <c r="F48" s="1286" t="s">
        <v>108</v>
      </c>
      <c r="G48" s="746" t="s">
        <v>1066</v>
      </c>
      <c r="H48" s="1292">
        <f>SUM(I48:J48)</f>
        <v>0</v>
      </c>
      <c r="I48" s="1292">
        <f>SUM(I49,I54,I57)</f>
        <v>0</v>
      </c>
      <c r="J48" s="1281"/>
      <c r="K48" s="1290"/>
      <c r="W48" s="1211">
        <v>23</v>
      </c>
    </row>
    <row customHeight="1" ht="11.549999999999999">
      <c r="F49" s="1286" t="s">
        <v>706</v>
      </c>
      <c r="G49" s="1293" t="s">
        <v>1018</v>
      </c>
      <c r="H49" s="1292">
        <f>SUM(I49:J49)</f>
        <v>0</v>
      </c>
      <c r="I49" s="1292">
        <f>SUM(I50:I53)</f>
        <v>0</v>
      </c>
      <c r="J49" s="1281"/>
      <c r="K49" s="1290"/>
      <c r="W49" s="1211">
        <v>11</v>
      </c>
    </row>
    <row customHeight="1" ht="24">
      <c r="F50" s="1286" t="s">
        <v>709</v>
      </c>
      <c r="G50" s="1294" t="s">
        <v>1056</v>
      </c>
      <c r="H50" s="1292">
        <f>SUM(I50:J50)</f>
        <v>0</v>
      </c>
      <c r="I50" s="1291"/>
      <c r="J50" s="1281"/>
      <c r="K50" s="1290"/>
      <c r="W50" s="1211">
        <v>23</v>
      </c>
    </row>
    <row customHeight="1" ht="11.549999999999999">
      <c r="F51" s="1286" t="s">
        <v>712</v>
      </c>
      <c r="G51" s="1294" t="s">
        <v>1058</v>
      </c>
      <c r="H51" s="1292">
        <f>SUM(I51:J51)</f>
        <v>0</v>
      </c>
      <c r="I51" s="1291"/>
      <c r="J51" s="1281"/>
      <c r="K51" s="1290"/>
      <c r="W51" s="1211">
        <v>11</v>
      </c>
    </row>
    <row customHeight="1" ht="11.549999999999999">
      <c r="F52" s="1286" t="s">
        <v>1067</v>
      </c>
      <c r="G52" s="1294" t="s">
        <v>1060</v>
      </c>
      <c r="H52" s="1292">
        <f>SUM(I52:J52)</f>
        <v>0</v>
      </c>
      <c r="I52" s="1291"/>
      <c r="J52" s="1281"/>
      <c r="K52" s="1290"/>
      <c r="W52" s="1211">
        <v>11</v>
      </c>
    </row>
    <row customHeight="1" ht="35.699999999999996">
      <c r="F53" s="1286" t="s">
        <v>1068</v>
      </c>
      <c r="G53" s="1294" t="s">
        <v>1062</v>
      </c>
      <c r="H53" s="1292">
        <f>SUM(I53:J53)</f>
        <v>0</v>
      </c>
      <c r="I53" s="1291"/>
      <c r="J53" s="1281"/>
      <c r="K53" s="1290"/>
      <c r="W53" s="1211">
        <v>34</v>
      </c>
    </row>
    <row customHeight="1" ht="11.549999999999999">
      <c r="F54" s="1286" t="s">
        <v>304</v>
      </c>
      <c r="G54" s="1293" t="s">
        <v>1047</v>
      </c>
      <c r="H54" s="1292">
        <f>SUM(I54:J54)</f>
        <v>0</v>
      </c>
      <c r="I54" s="1292">
        <f>SUM(I55:I56)</f>
        <v>0</v>
      </c>
      <c r="J54" s="1281"/>
      <c r="K54" s="1290"/>
      <c r="W54" s="1211">
        <v>11</v>
      </c>
    </row>
    <row customHeight="1" ht="48.29999999999999">
      <c r="F55" s="1286" t="s">
        <v>716</v>
      </c>
      <c r="G55" s="1294" t="s">
        <v>1048</v>
      </c>
      <c r="H55" s="1292">
        <f>SUM(I55:J55)</f>
        <v>0</v>
      </c>
      <c r="I55" s="1291"/>
      <c r="J55" s="1281"/>
      <c r="K55" s="1290"/>
      <c r="W55" s="1211">
        <v>46</v>
      </c>
    </row>
    <row customHeight="1" ht="11.549999999999999">
      <c r="F56" s="1286" t="s">
        <v>718</v>
      </c>
      <c r="G56" s="1294" t="s">
        <v>1049</v>
      </c>
      <c r="H56" s="1292">
        <f>SUM(I56:J56)</f>
        <v>0</v>
      </c>
      <c r="I56" s="1291"/>
      <c r="J56" s="1281"/>
      <c r="K56" s="1290"/>
      <c r="W56" s="1211">
        <v>11</v>
      </c>
    </row>
    <row customHeight="1" ht="11.549999999999999">
      <c r="F57" s="1286" t="s">
        <v>307</v>
      </c>
      <c r="G57" s="1293" t="s">
        <v>1065</v>
      </c>
      <c r="H57" s="1292">
        <f>SUM(I57:J57)</f>
        <v>0</v>
      </c>
      <c r="I57" s="1291"/>
      <c r="J57" s="1281"/>
      <c r="K57" s="1290"/>
      <c r="W57" s="1211">
        <v>11</v>
      </c>
    </row>
    <row customHeight="1" ht="11.549999999999999">
      <c r="F58" s="1286"/>
      <c r="G58" s="1295" t="s">
        <v>1051</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68717-5892-0B1F-803E-A869EDD2C29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МУП "Горэлектросеть" ЗАТО г. Островной</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1069</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1070</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1071</v>
      </c>
      <c r="H11" s="2493" t="s">
        <v>1072</v>
      </c>
      <c r="I11" s="2493" t="s">
        <v>1073</v>
      </c>
      <c r="J11" s="2494"/>
      <c r="K11" s="2494"/>
      <c r="L11" s="2494"/>
      <c r="M11" s="2494"/>
      <c r="N11" s="2494"/>
      <c r="O11" s="2265" t="s">
        <v>1074</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1074</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1074</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1075</v>
      </c>
      <c r="P12" s="2265"/>
      <c r="Q12" s="2265"/>
      <c r="R12" s="2265"/>
      <c r="S12" s="2265" t="s">
        <v>1076</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1077</v>
      </c>
      <c r="BU12" s="2443"/>
      <c r="BV12" s="2443"/>
      <c r="BW12" s="2489"/>
      <c r="BX12" s="2442" t="s">
        <v>1078</v>
      </c>
      <c r="BY12" s="2443"/>
      <c r="BZ12" s="2443"/>
      <c r="CA12" s="2489"/>
      <c r="CB12" s="2442" t="s">
        <v>1079</v>
      </c>
      <c r="CC12" s="2489"/>
      <c r="CD12" s="2442" t="s">
        <v>1080</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1081</v>
      </c>
      <c r="CZ12" s="2443"/>
      <c r="DA12" s="2443"/>
      <c r="DB12" s="2443"/>
      <c r="DC12" s="2443"/>
      <c r="DD12" s="2489"/>
      <c r="DE12" s="2442" t="s">
        <v>1082</v>
      </c>
      <c r="DF12" s="2489"/>
      <c r="DG12" s="2442" t="s">
        <v>1080</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1083</v>
      </c>
      <c r="P13" s="2265"/>
      <c r="Q13" s="2265"/>
      <c r="R13" s="2265"/>
      <c r="S13" s="2392" t="s">
        <v>1084</v>
      </c>
      <c r="T13" s="2444"/>
      <c r="U13" s="2183" t="s">
        <v>1085</v>
      </c>
      <c r="V13" s="2183"/>
      <c r="W13" s="2183"/>
      <c r="X13" s="2183"/>
      <c r="Y13" s="2183" t="s">
        <v>1086</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1087</v>
      </c>
      <c r="BU13" s="2444"/>
      <c r="BV13" s="2392" t="s">
        <v>1088</v>
      </c>
      <c r="BW13" s="2444"/>
      <c r="BX13" s="2392" t="s">
        <v>1089</v>
      </c>
      <c r="BY13" s="2444"/>
      <c r="BZ13" s="2392" t="s">
        <v>1090</v>
      </c>
      <c r="CA13" s="2444"/>
      <c r="CB13" s="2392" t="s">
        <v>1091</v>
      </c>
      <c r="CC13" s="2444"/>
      <c r="CD13" s="2392" t="s">
        <v>1092</v>
      </c>
      <c r="CE13" s="2444"/>
      <c r="CF13" s="2392" t="s">
        <v>1093</v>
      </c>
      <c r="CG13" s="2444"/>
      <c r="CH13" s="2442" t="s">
        <v>1094</v>
      </c>
      <c r="CI13" s="2443"/>
      <c r="CJ13" s="2443"/>
      <c r="CK13" s="2489"/>
      <c r="CL13" s="2492"/>
      <c r="CM13" s="2490"/>
      <c r="CN13" s="2490"/>
      <c r="CO13" s="2490"/>
      <c r="CP13" s="2490"/>
      <c r="CQ13" s="2490"/>
      <c r="CR13" s="2490"/>
      <c r="CS13" s="2490"/>
      <c r="CT13" s="2490"/>
      <c r="CU13" s="2490"/>
      <c r="CV13" s="2490"/>
      <c r="CW13" s="2490"/>
      <c r="CX13" s="2509"/>
      <c r="CY13" s="2392" t="s">
        <v>1095</v>
      </c>
      <c r="CZ13" s="2444"/>
      <c r="DA13" s="2392" t="s">
        <v>1096</v>
      </c>
      <c r="DB13" s="2444"/>
      <c r="DC13" s="2392" t="s">
        <v>1097</v>
      </c>
      <c r="DD13" s="2444"/>
      <c r="DE13" s="2392" t="s">
        <v>1098</v>
      </c>
      <c r="DF13" s="2444"/>
      <c r="DG13" s="2442" t="s">
        <v>1099</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1100</v>
      </c>
      <c r="P14" s="2444"/>
      <c r="Q14" s="2392" t="s">
        <v>1101</v>
      </c>
      <c r="R14" s="2444"/>
      <c r="S14" s="2393"/>
      <c r="T14" s="2269"/>
      <c r="U14" s="2392" t="s">
        <v>833</v>
      </c>
      <c r="V14" s="2444"/>
      <c r="W14" s="2392" t="s">
        <v>836</v>
      </c>
      <c r="X14" s="2444"/>
      <c r="Y14" s="2392" t="s">
        <v>833</v>
      </c>
      <c r="Z14" s="2444"/>
      <c r="AA14" s="2392" t="s">
        <v>843</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1102</v>
      </c>
      <c r="CI14" s="2444"/>
      <c r="CJ14" s="2392" t="s">
        <v>1103</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1104</v>
      </c>
      <c r="DH14" s="2444"/>
      <c r="DI14" s="2392" t="s">
        <v>1105</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823</v>
      </c>
      <c r="P16" s="2489"/>
      <c r="Q16" s="2442" t="s">
        <v>825</v>
      </c>
      <c r="R16" s="2489"/>
      <c r="S16" s="2442" t="s">
        <v>829</v>
      </c>
      <c r="T16" s="2489"/>
      <c r="U16" s="2442" t="s">
        <v>834</v>
      </c>
      <c r="V16" s="2489"/>
      <c r="W16" s="2442" t="s">
        <v>837</v>
      </c>
      <c r="X16" s="2489"/>
      <c r="Y16" s="2442" t="s">
        <v>841</v>
      </c>
      <c r="Z16" s="2489"/>
      <c r="AA16" s="2442" t="s">
        <v>844</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555</v>
      </c>
      <c r="BU16" s="2489"/>
      <c r="BV16" s="2442" t="s">
        <v>555</v>
      </c>
      <c r="BW16" s="2489"/>
      <c r="BX16" s="2442" t="s">
        <v>555</v>
      </c>
      <c r="BY16" s="2489"/>
      <c r="BZ16" s="2442" t="s">
        <v>555</v>
      </c>
      <c r="CA16" s="2489"/>
      <c r="CB16" s="2442" t="s">
        <v>1106</v>
      </c>
      <c r="CC16" s="2489"/>
      <c r="CD16" s="2442" t="s">
        <v>555</v>
      </c>
      <c r="CE16" s="2489"/>
      <c r="CF16" s="2442" t="s">
        <v>1107</v>
      </c>
      <c r="CG16" s="2489"/>
      <c r="CH16" s="2442" t="s">
        <v>1108</v>
      </c>
      <c r="CI16" s="2489"/>
      <c r="CJ16" s="2442" t="s">
        <v>1108</v>
      </c>
      <c r="CK16" s="2489"/>
      <c r="CL16" s="2492"/>
      <c r="CM16" s="2490"/>
      <c r="CN16" s="2490"/>
      <c r="CO16" s="2490"/>
      <c r="CP16" s="2490"/>
      <c r="CQ16" s="2490"/>
      <c r="CR16" s="2490"/>
      <c r="CS16" s="2490"/>
      <c r="CT16" s="2490"/>
      <c r="CU16" s="2490"/>
      <c r="CV16" s="2490"/>
      <c r="CW16" s="2490"/>
      <c r="CX16" s="2509"/>
      <c r="CY16" s="2392" t="s">
        <v>555</v>
      </c>
      <c r="CZ16" s="2444"/>
      <c r="DA16" s="2392" t="s">
        <v>555</v>
      </c>
      <c r="DB16" s="2444"/>
      <c r="DC16" s="2392" t="s">
        <v>555</v>
      </c>
      <c r="DD16" s="2444"/>
      <c r="DE16" s="2442" t="s">
        <v>1106</v>
      </c>
      <c r="DF16" s="2489"/>
      <c r="DG16" s="2442" t="s">
        <v>1109</v>
      </c>
      <c r="DH16" s="2489"/>
      <c r="DI16" s="2442" t="s">
        <v>1109</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1110</v>
      </c>
      <c r="P17" s="1247" t="s">
        <v>1111</v>
      </c>
      <c r="Q17" s="1247" t="s">
        <v>1110</v>
      </c>
      <c r="R17" s="1247" t="s">
        <v>1111</v>
      </c>
      <c r="S17" s="1247" t="s">
        <v>1110</v>
      </c>
      <c r="T17" s="1247" t="s">
        <v>1111</v>
      </c>
      <c r="U17" s="1247" t="s">
        <v>1110</v>
      </c>
      <c r="V17" s="1247" t="s">
        <v>1111</v>
      </c>
      <c r="W17" s="1247" t="s">
        <v>1110</v>
      </c>
      <c r="X17" s="1247" t="s">
        <v>1111</v>
      </c>
      <c r="Y17" s="1247" t="s">
        <v>1110</v>
      </c>
      <c r="Z17" s="1247" t="s">
        <v>1111</v>
      </c>
      <c r="AA17" s="1247" t="s">
        <v>1110</v>
      </c>
      <c r="AB17" s="1247" t="s">
        <v>1111</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1110</v>
      </c>
      <c r="BU17" s="1247" t="s">
        <v>1111</v>
      </c>
      <c r="BV17" s="1247" t="s">
        <v>1110</v>
      </c>
      <c r="BW17" s="1247" t="s">
        <v>1111</v>
      </c>
      <c r="BX17" s="1247" t="s">
        <v>1110</v>
      </c>
      <c r="BY17" s="1247" t="s">
        <v>1111</v>
      </c>
      <c r="BZ17" s="1247" t="s">
        <v>1110</v>
      </c>
      <c r="CA17" s="1247" t="s">
        <v>1111</v>
      </c>
      <c r="CB17" s="1247" t="s">
        <v>1110</v>
      </c>
      <c r="CC17" s="1247" t="s">
        <v>1111</v>
      </c>
      <c r="CD17" s="1247" t="s">
        <v>1110</v>
      </c>
      <c r="CE17" s="1247" t="s">
        <v>1111</v>
      </c>
      <c r="CF17" s="1247" t="s">
        <v>1110</v>
      </c>
      <c r="CG17" s="1247" t="s">
        <v>1111</v>
      </c>
      <c r="CH17" s="1247" t="s">
        <v>1110</v>
      </c>
      <c r="CI17" s="1247" t="s">
        <v>1111</v>
      </c>
      <c r="CJ17" s="1247" t="s">
        <v>1110</v>
      </c>
      <c r="CK17" s="1247" t="s">
        <v>1111</v>
      </c>
      <c r="CL17" s="2492"/>
      <c r="CM17" s="2490"/>
      <c r="CN17" s="2490"/>
      <c r="CO17" s="2490"/>
      <c r="CP17" s="2490"/>
      <c r="CQ17" s="2490"/>
      <c r="CR17" s="2490"/>
      <c r="CS17" s="2490"/>
      <c r="CT17" s="2490"/>
      <c r="CU17" s="2490"/>
      <c r="CV17" s="2490"/>
      <c r="CW17" s="2490"/>
      <c r="CX17" s="2509"/>
      <c r="CY17" s="1247" t="s">
        <v>1110</v>
      </c>
      <c r="CZ17" s="1247" t="s">
        <v>1111</v>
      </c>
      <c r="DA17" s="1247" t="s">
        <v>1110</v>
      </c>
      <c r="DB17" s="1247" t="s">
        <v>1111</v>
      </c>
      <c r="DC17" s="1247" t="s">
        <v>1110</v>
      </c>
      <c r="DD17" s="1247" t="s">
        <v>1111</v>
      </c>
      <c r="DE17" s="1247" t="s">
        <v>1110</v>
      </c>
      <c r="DF17" s="1247" t="s">
        <v>1111</v>
      </c>
      <c r="DG17" s="1247" t="s">
        <v>1110</v>
      </c>
      <c r="DH17" s="1247" t="s">
        <v>1111</v>
      </c>
      <c r="DI17" s="1247" t="s">
        <v>1110</v>
      </c>
      <c r="DJ17" s="1247" t="s">
        <v>1111</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89723-5FD1-A7A5-187C-1BC1D73DD5D9}" mc:Ignorable="x14ac xr xr2 xr3">
  <sheetPr>
    <tabColor theme="2" tint="-0.1"/>
  </sheetPr>
  <dimension ref="A1:S23"/>
  <sheetViews>
    <sheetView topLeftCell="C4" showGridLines="0" zoomScale="90" workbookViewId="0" tabSelected="1">
      <selection activeCell="J21" sqref="J2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686</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"Горэлектросеть" ЗАТО г. Островной</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115</v>
      </c>
      <c r="S8" s="561">
        <v>1</v>
      </c>
    </row>
    <row customHeight="1" ht="15.75">
      <c r="C9" s="232"/>
      <c r="D9" s="767"/>
      <c r="E9" s="2423" t="s">
        <v>103</v>
      </c>
      <c r="F9" s="2424"/>
      <c r="G9" s="872" t="str">
        <f>IF(G8="","",INDEX(DIFFERENTIATION_UNMERGE_VD,MATCH(G8,DIFFERENTIATION_ID_DIFF,0)))</f>
        <v/>
      </c>
      <c r="H9" s="872" t="str">
        <f>IF(H8="","",INDEX(DIFFERENTIATION_UNMERGE_VD,MATCH(H8,DIFFERENTIATION_ID_DIFF,0)))</f>
        <v>Холодное водоснабжение. Питьевая вода</v>
      </c>
      <c r="I9" s="2183" t="s">
        <v>298</v>
      </c>
      <c r="S9" s="561">
        <v>15</v>
      </c>
    </row>
    <row s="2774" customFormat="1" customHeight="1" ht="15.75">
      <c r="A10" s="815"/>
      <c r="C10" s="232"/>
      <c r="D10" s="767"/>
      <c r="E10" s="2423" t="s">
        <v>561</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297</v>
      </c>
      <c r="E12" s="2426"/>
      <c r="F12" s="2426"/>
      <c r="G12" s="943"/>
      <c r="H12" s="943"/>
      <c r="I12" s="2183"/>
      <c r="R12" s="731"/>
      <c r="S12" s="814">
        <v>15</v>
      </c>
    </row>
    <row customHeight="1" ht="35.699999999999996">
      <c r="C13" s="232"/>
      <c r="D13" s="817" t="s">
        <v>87</v>
      </c>
      <c r="E13" s="816" t="s">
        <v>299</v>
      </c>
      <c r="F13" s="816" t="s">
        <v>563</v>
      </c>
      <c r="G13" s="864" t="s">
        <v>300</v>
      </c>
      <c r="H13" s="810" t="s">
        <v>300</v>
      </c>
      <c r="I13" s="2183"/>
      <c r="S13" s="561">
        <v>34</v>
      </c>
    </row>
    <row customHeight="1" ht="15" hidden="1">
      <c r="C14" s="232"/>
      <c r="D14" s="649" t="s">
        <v>107</v>
      </c>
      <c r="E14" s="649" t="s">
        <v>108</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1112</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1112</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1112</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0.16</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1113</v>
      </c>
      <c r="E20" s="744"/>
      <c r="F20" s="565"/>
      <c r="G20" s="565"/>
      <c r="H20" s="565"/>
      <c r="I20" s="1819"/>
      <c r="S20" s="561">
        <v>0</v>
      </c>
    </row>
    <row customHeight="1" ht="29.25">
      <c r="C21" s="507"/>
      <c r="D21" s="595" t="s">
        <v>310</v>
      </c>
      <c r="E21" s="726" t="s">
        <v>1114</v>
      </c>
      <c r="F21" s="1817" t="str">
        <f>IF(TEMPLATE_SPHERE="HEAT","Гкал/час","тыс. куб. м/сутки")</f>
        <v>тыс. куб. м/сутки</v>
      </c>
      <c r="G21" s="736"/>
      <c r="H21" s="736">
        <v>0.16</v>
      </c>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08909-D549-78DB-98DE-10C3E602371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"Горэлектросеть" ЗАТО г. Островной</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297</v>
      </c>
      <c r="E9" s="2265"/>
      <c r="F9" s="2265"/>
      <c r="G9" s="2445" t="s">
        <v>298</v>
      </c>
      <c r="Q9" s="139">
        <v>14</v>
      </c>
    </row>
    <row customHeight="1" ht="24">
      <c r="C10" s="152"/>
      <c r="D10" s="161" t="s">
        <v>87</v>
      </c>
      <c r="E10" s="164" t="s">
        <v>299</v>
      </c>
      <c r="F10" s="164" t="s">
        <v>387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303</v>
      </c>
      <c r="G12" s="207"/>
      <c r="Q12" s="139">
        <v>62</v>
      </c>
    </row>
    <row customHeight="1" ht="24">
      <c r="A13" s="248"/>
      <c r="C13" s="152"/>
      <c r="D13" s="203" t="s">
        <v>1019</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303</v>
      </c>
      <c r="G13" s="207"/>
      <c r="Q13" s="139">
        <v>23</v>
      </c>
    </row>
    <row customHeight="1" ht="14.699999999999998">
      <c r="A14" s="248"/>
      <c r="C14" s="152"/>
      <c r="D14" s="203" t="s">
        <v>1055</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1021</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303</v>
      </c>
      <c r="G16" s="393"/>
      <c r="Q16" s="139">
        <v>14</v>
      </c>
    </row>
    <row customHeight="1" ht="14.699999999999998">
      <c r="A17" s="248"/>
      <c r="C17" s="152"/>
      <c r="D17" s="203" t="s">
        <v>1063</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1023</v>
      </c>
      <c r="E19" s="939" t="s">
        <v>1118</v>
      </c>
      <c r="F19" s="441"/>
      <c r="G19" s="393" t="s">
        <v>1119</v>
      </c>
      <c r="I19" s="556"/>
      <c r="J19" s="556"/>
      <c r="Q19" s="814">
        <v>0</v>
      </c>
    </row>
    <row s="2774" customFormat="1" customHeight="1" ht="14.699999999999998">
      <c r="A20" s="399"/>
      <c r="B20" s="202"/>
      <c r="C20" s="363"/>
      <c r="D20" s="941">
        <v>2</v>
      </c>
      <c r="E20" s="386" t="s">
        <v>1120</v>
      </c>
      <c r="F20" s="254" t="s">
        <v>303</v>
      </c>
      <c r="G20" s="393"/>
      <c r="I20" s="406"/>
      <c r="J20" s="406"/>
      <c r="Q20" s="398">
        <v>14</v>
      </c>
    </row>
    <row s="2774" customFormat="1" customHeight="1" ht="18.75" hidden="1">
      <c r="A21" s="399"/>
      <c r="B21" s="202"/>
      <c r="C21" s="363"/>
      <c r="D21" s="389" t="s">
        <v>633</v>
      </c>
      <c r="E21" s="388"/>
      <c r="F21" s="387"/>
      <c r="G21" s="397"/>
      <c r="H21" s="390"/>
      <c r="I21" s="406"/>
      <c r="J21" s="406"/>
      <c r="Q21" s="398">
        <v>0</v>
      </c>
    </row>
    <row customHeight="1" ht="15.75">
      <c r="A22" s="248"/>
      <c r="C22" s="152"/>
      <c r="D22" s="165"/>
      <c r="E22" s="259" t="s">
        <v>319</v>
      </c>
      <c r="F22" s="394"/>
      <c r="G22" s="395"/>
      <c r="Q22" s="139">
        <v>15</v>
      </c>
    </row>
    <row s="2774" customFormat="1" customHeight="1" ht="22.5" hidden="1">
      <c r="A23" s="399"/>
      <c r="B23" s="1216"/>
      <c r="C23" s="432"/>
      <c r="D23" s="1729" t="s">
        <v>108</v>
      </c>
      <c r="E23" s="253" t="s">
        <v>1121</v>
      </c>
      <c r="F23" s="1726" t="s">
        <v>303</v>
      </c>
      <c r="G23" s="401"/>
      <c r="I23" s="1680"/>
      <c r="J23" s="1680"/>
      <c r="Q23" s="1687">
        <v>0</v>
      </c>
    </row>
    <row s="2774" customFormat="1" customHeight="1" ht="14.25" hidden="1">
      <c r="A24" s="399"/>
      <c r="B24" s="1216"/>
      <c r="C24" s="432"/>
      <c r="D24" s="1729" t="s">
        <v>706</v>
      </c>
      <c r="E24" s="1728" t="s">
        <v>1122</v>
      </c>
      <c r="F24" s="1726" t="s">
        <v>303</v>
      </c>
      <c r="G24" s="393"/>
      <c r="I24" s="1680"/>
      <c r="J24" s="1680"/>
      <c r="Q24" s="1687">
        <v>0</v>
      </c>
    </row>
    <row s="2774" customFormat="1" customHeight="1" ht="14.25" hidden="1">
      <c r="A25" s="399"/>
      <c r="B25" s="1216"/>
      <c r="C25" s="432"/>
      <c r="D25" s="1729" t="s">
        <v>709</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B9E92-F75C-C922-CA17-BAB42F2E511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686</v>
      </c>
      <c r="D2" s="1729"/>
      <c r="E2" s="255"/>
      <c r="F2" s="1726"/>
      <c r="G2" s="1726" t="s">
        <v>303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686</v>
      </c>
      <c r="D4" s="1729"/>
      <c r="E4" s="261" t="s">
        <v>1125</v>
      </c>
      <c r="F4" s="1726"/>
      <c r="G4" s="313"/>
      <c r="H4" s="1726" t="s">
        <v>303</v>
      </c>
      <c r="K4" s="1680"/>
      <c r="L4" s="1680"/>
      <c r="M4" s="1687">
        <v>0</v>
      </c>
    </row>
    <row s="2774" customFormat="1" customHeight="1" ht="14.25" hidden="1">
      <c r="A5" s="1418"/>
      <c r="B5" s="1216"/>
      <c r="C5" s="400"/>
      <c r="K5" s="1680"/>
      <c r="L5" s="1680"/>
      <c r="M5" s="1687">
        <v>0</v>
      </c>
    </row>
    <row s="2774" customFormat="1" customHeight="1" ht="18.75" hidden="1">
      <c r="A6" s="1739"/>
      <c r="B6" s="1216"/>
      <c r="C6" s="1786" t="s">
        <v>686</v>
      </c>
      <c r="D6" s="1729"/>
      <c r="E6" s="262" t="s">
        <v>1126</v>
      </c>
      <c r="F6" s="1726"/>
      <c r="G6" s="313"/>
      <c r="H6" s="1726" t="s">
        <v>303</v>
      </c>
      <c r="K6" s="1680"/>
      <c r="L6" s="1680"/>
      <c r="M6" s="1687">
        <v>0</v>
      </c>
    </row>
    <row s="2774" customFormat="1" customHeight="1" ht="14.25" hidden="1">
      <c r="A7" s="1418"/>
      <c r="B7" s="1216"/>
      <c r="C7" s="400"/>
      <c r="K7" s="1680"/>
      <c r="L7" s="1680"/>
      <c r="M7" s="1687">
        <v>0</v>
      </c>
    </row>
    <row s="2774" customFormat="1" customHeight="1" ht="18.75" hidden="1">
      <c r="A8" s="1739"/>
      <c r="B8" s="1216"/>
      <c r="C8" s="1786" t="s">
        <v>686</v>
      </c>
      <c r="D8" s="1729"/>
      <c r="E8" s="262" t="s">
        <v>1127</v>
      </c>
      <c r="F8" s="1726"/>
      <c r="G8" s="313"/>
      <c r="H8" s="1726" t="s">
        <v>303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686</v>
      </c>
      <c r="D10" s="1729"/>
      <c r="E10" s="262" t="s">
        <v>1128</v>
      </c>
      <c r="F10" s="1726"/>
      <c r="G10" s="1730"/>
      <c r="H10" s="1726" t="s">
        <v>303</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"Горэлектросеть" ЗАТО г. Островной</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297</v>
      </c>
      <c r="E18" s="2265"/>
      <c r="F18" s="2265"/>
      <c r="G18" s="2265"/>
      <c r="H18" s="2265"/>
      <c r="I18" s="2445" t="s">
        <v>298</v>
      </c>
      <c r="M18" s="139">
        <v>21</v>
      </c>
    </row>
    <row customHeight="1" ht="22.049999999999997">
      <c r="C19" s="152"/>
      <c r="D19" s="161" t="s">
        <v>87</v>
      </c>
      <c r="E19" s="164" t="s">
        <v>299</v>
      </c>
      <c r="F19" s="164"/>
      <c r="G19" s="164" t="s">
        <v>300</v>
      </c>
      <c r="H19" s="164" t="s">
        <v>387</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1019</v>
      </c>
      <c r="E22" s="250" t="s">
        <v>1131</v>
      </c>
      <c r="F22" s="254"/>
      <c r="G22" s="1793"/>
      <c r="H22" s="254" t="s">
        <v>303</v>
      </c>
      <c r="I22" s="207" t="s">
        <v>1132</v>
      </c>
      <c r="M22" s="139">
        <v>20</v>
      </c>
    </row>
    <row customHeight="1" ht="60">
      <c r="A23" s="1739"/>
      <c r="C23" s="152"/>
      <c r="D23" s="203" t="s">
        <v>1021</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303</v>
      </c>
      <c r="H24" s="269"/>
      <c r="I24" s="315" t="s">
        <v>628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321</v>
      </c>
      <c r="E26" s="255"/>
      <c r="F26" s="254"/>
      <c r="G26" s="254" t="s">
        <v>303</v>
      </c>
      <c r="H26" s="269"/>
      <c r="I26" s="2225" t="s">
        <v>1135</v>
      </c>
      <c r="M26" s="139">
        <v>14</v>
      </c>
    </row>
    <row customHeight="1" ht="15.75">
      <c r="A27" s="1739" t="s">
        <v>107</v>
      </c>
      <c r="C27" s="152"/>
      <c r="D27" s="165"/>
      <c r="E27" s="259" t="s">
        <v>319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751</v>
      </c>
      <c r="E29" s="261" t="s">
        <v>1125</v>
      </c>
      <c r="F29" s="254"/>
      <c r="G29" s="313"/>
      <c r="H29" s="254" t="s">
        <v>303</v>
      </c>
      <c r="I29" s="2225" t="s">
        <v>1136</v>
      </c>
      <c r="M29" s="139">
        <v>20</v>
      </c>
    </row>
    <row customHeight="1" ht="15.75">
      <c r="A30" s="1739" t="s">
        <v>108</v>
      </c>
      <c r="C30" s="152"/>
      <c r="D30" s="165"/>
      <c r="E30" s="259" t="s">
        <v>319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1137</v>
      </c>
      <c r="E33" s="262" t="s">
        <v>1126</v>
      </c>
      <c r="F33" s="254"/>
      <c r="G33" s="313"/>
      <c r="H33" s="254" t="s">
        <v>303</v>
      </c>
      <c r="I33" s="2225" t="s">
        <v>1138</v>
      </c>
      <c r="M33" s="139">
        <v>14</v>
      </c>
    </row>
    <row customHeight="1" ht="15.75">
      <c r="A34" s="1739" t="s">
        <v>89</v>
      </c>
      <c r="C34" s="152"/>
      <c r="D34" s="165"/>
      <c r="E34" s="260" t="s">
        <v>319</v>
      </c>
      <c r="F34" s="256"/>
      <c r="G34" s="256"/>
      <c r="H34" s="257"/>
      <c r="I34" s="2227"/>
      <c r="M34" s="139">
        <v>15</v>
      </c>
    </row>
    <row customHeight="1" ht="25.2">
      <c r="A35" s="1739"/>
      <c r="C35" s="152"/>
      <c r="D35" s="203" t="s">
        <v>879</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1139</v>
      </c>
      <c r="E36" s="262" t="s">
        <v>1127</v>
      </c>
      <c r="F36" s="254"/>
      <c r="G36" s="313"/>
      <c r="H36" s="254" t="s">
        <v>303</v>
      </c>
      <c r="I36" s="2199" t="s">
        <v>1140</v>
      </c>
      <c r="M36" s="139">
        <v>14</v>
      </c>
    </row>
    <row customHeight="1" ht="15.75">
      <c r="A37" s="1739" t="s">
        <v>90</v>
      </c>
      <c r="C37" s="152"/>
      <c r="D37" s="165"/>
      <c r="E37" s="260" t="s">
        <v>319</v>
      </c>
      <c r="F37" s="256"/>
      <c r="G37" s="256"/>
      <c r="H37" s="257"/>
      <c r="I37" s="2199"/>
      <c r="M37" s="139">
        <v>15</v>
      </c>
    </row>
    <row customHeight="1" ht="27.299999999999997">
      <c r="A38" s="1739"/>
      <c r="C38" s="152"/>
      <c r="D38" s="203" t="s">
        <v>880</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881</v>
      </c>
      <c r="E39" s="262" t="s">
        <v>1128</v>
      </c>
      <c r="F39" s="254"/>
      <c r="G39" s="263"/>
      <c r="H39" s="254" t="s">
        <v>303</v>
      </c>
      <c r="I39" s="2225" t="s">
        <v>1141</v>
      </c>
      <c r="L39" s="211" t="s">
        <v>1129</v>
      </c>
      <c r="M39" s="139">
        <v>14</v>
      </c>
    </row>
    <row customHeight="1" ht="15.75">
      <c r="A40" s="1739" t="s">
        <v>109</v>
      </c>
      <c r="C40" s="152"/>
      <c r="D40" s="165"/>
      <c r="E40" s="260" t="s">
        <v>319</v>
      </c>
      <c r="F40" s="256"/>
      <c r="G40" s="256"/>
      <c r="H40" s="257"/>
      <c r="I40" s="2227"/>
      <c r="M40" s="139">
        <v>15</v>
      </c>
    </row>
    <row s="4500" customFormat="1" customHeight="1" ht="3">
      <c r="A41" s="1739"/>
      <c r="K41" s="252"/>
      <c r="L41" s="252"/>
      <c r="M41" s="196">
        <v>3</v>
      </c>
    </row>
    <row customHeight="1" ht="26.25">
      <c r="D42" s="1737" t="s">
        <v>801</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07106-B8AA-8935-4623-FF2A89D550A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154</v>
      </c>
      <c r="B2" s="1836" t="s">
        <v>155</v>
      </c>
      <c r="C2" s="425"/>
      <c r="D2" s="400"/>
      <c r="E2" s="1087"/>
      <c r="F2" s="1087"/>
      <c r="G2" s="2483" t="str">
        <f>INDEX(PT_DIFFERENTIATION_NTAR,MATCH(B2,PT_DIFFERENTIATION_NTAR_ID,0))</f>
        <v/>
      </c>
      <c r="H2" s="1920"/>
      <c r="I2" s="1795"/>
      <c r="J2" s="1829"/>
      <c r="K2" s="1921"/>
      <c r="L2" s="1920" t="s">
        <v>303</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154</v>
      </c>
      <c r="B5" s="1836" t="s">
        <v>155</v>
      </c>
      <c r="C5" s="425"/>
      <c r="D5" s="400"/>
      <c r="E5" s="1087"/>
      <c r="F5" s="1087"/>
      <c r="G5" s="2483" t="str">
        <f>INDEX(PT_DIFFERENTIATION_NTAR,MATCH(B5,PT_DIFFERENTIATION_NTAR_ID,0))</f>
        <v/>
      </c>
      <c r="H5" s="1920"/>
      <c r="I5" s="1795"/>
      <c r="J5" s="1829"/>
      <c r="K5" s="1834"/>
      <c r="L5" s="1920" t="s">
        <v>303</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297</v>
      </c>
      <c r="F19" s="2265"/>
      <c r="G19" s="2265"/>
      <c r="H19" s="2265"/>
      <c r="I19" s="2265"/>
      <c r="J19" s="2265"/>
      <c r="K19" s="2265"/>
      <c r="L19" s="2265"/>
      <c r="M19" s="2445" t="s">
        <v>298</v>
      </c>
      <c r="AH19" s="430">
        <v>21</v>
      </c>
    </row>
    <row customHeight="1" ht="22.049999999999997">
      <c r="D20" s="432"/>
      <c r="E20" s="2333" t="s">
        <v>87</v>
      </c>
      <c r="F20" s="2280" t="s">
        <v>121</v>
      </c>
      <c r="G20" s="2280" t="s">
        <v>122</v>
      </c>
      <c r="H20" s="2442" t="s">
        <v>1145</v>
      </c>
      <c r="I20" s="2443"/>
      <c r="J20" s="2489"/>
      <c r="K20" s="2280" t="s">
        <v>300</v>
      </c>
      <c r="L20" s="2280" t="s">
        <v>387</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107</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303</v>
      </c>
      <c r="L23" s="2517"/>
      <c r="M23" s="1825"/>
      <c r="N23" s="390"/>
      <c r="AH23" s="430">
        <v>19</v>
      </c>
    </row>
    <row customHeight="1" ht="60.75" hidden="1">
      <c r="A24" s="1836" t="s">
        <v>154</v>
      </c>
      <c r="B24" s="1836" t="s">
        <v>155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159</v>
      </c>
      <c r="B27" s="1836" t="s">
        <v>160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303</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166</v>
      </c>
      <c r="B30" s="1836" t="s">
        <v>167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303</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172</v>
      </c>
      <c r="B33" s="1836" t="s">
        <v>173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303</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178</v>
      </c>
      <c r="B36" s="1836" t="s">
        <v>179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303</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184</v>
      </c>
      <c r="B39" s="1836" t="s">
        <v>185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303</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190</v>
      </c>
      <c r="B42" s="1836" t="s">
        <v>191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303</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196</v>
      </c>
      <c r="B45" s="1836" t="s">
        <v>197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303</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202</v>
      </c>
      <c r="B48" s="1836" t="s">
        <v>203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303</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222</v>
      </c>
      <c r="B51" s="1836" t="s">
        <v>223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303</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227</v>
      </c>
      <c r="B54" s="1836" t="s">
        <v>228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303</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232</v>
      </c>
      <c r="B57" s="1836" t="s">
        <v>233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303</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237</v>
      </c>
      <c r="B60" s="1836" t="s">
        <v>238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303</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242</v>
      </c>
      <c r="B63" s="1836" t="s">
        <v>243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303</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247</v>
      </c>
      <c r="B66" s="1836" t="s">
        <v>248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303</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252</v>
      </c>
      <c r="B69" s="1836" t="s">
        <v>253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303</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257</v>
      </c>
      <c r="B72" s="1836" t="s">
        <v>258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303</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262</v>
      </c>
      <c r="B75" s="1836" t="s">
        <v>263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303</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267</v>
      </c>
      <c r="B78" s="1836" t="s">
        <v>268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303</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272</v>
      </c>
      <c r="B81" s="1836" t="s">
        <v>273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303</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108</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303</v>
      </c>
      <c r="G85" s="254" t="s">
        <v>303</v>
      </c>
      <c r="H85" s="2274" t="s">
        <v>303</v>
      </c>
      <c r="I85" s="2276"/>
      <c r="J85" s="254" t="s">
        <v>303</v>
      </c>
      <c r="K85" s="254" t="s">
        <v>303</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154</v>
      </c>
      <c r="B87" s="1836" t="s">
        <v>155</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159</v>
      </c>
      <c r="B90" s="1836" t="s">
        <v>160</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303</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166</v>
      </c>
      <c r="B93" s="1836" t="s">
        <v>167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303</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172</v>
      </c>
      <c r="B96" s="1836" t="s">
        <v>173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303</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178</v>
      </c>
      <c r="B99" s="1836" t="s">
        <v>179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303</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184</v>
      </c>
      <c r="B102" s="1836" t="s">
        <v>185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303</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190</v>
      </c>
      <c r="B105" s="1836" t="s">
        <v>191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303</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196</v>
      </c>
      <c r="B108" s="1836" t="s">
        <v>197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303</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202</v>
      </c>
      <c r="B111" s="1836" t="s">
        <v>203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303</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222</v>
      </c>
      <c r="B114" s="1836" t="s">
        <v>223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303</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227</v>
      </c>
      <c r="B117" s="1836" t="s">
        <v>228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303</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232</v>
      </c>
      <c r="B120" s="1836" t="s">
        <v>233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303</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237</v>
      </c>
      <c r="B123" s="1836" t="s">
        <v>238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303</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242</v>
      </c>
      <c r="B126" s="1836" t="s">
        <v>243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303</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247</v>
      </c>
      <c r="B129" s="1836" t="s">
        <v>248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303</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252</v>
      </c>
      <c r="B132" s="1836" t="s">
        <v>253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303</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257</v>
      </c>
      <c r="B135" s="1836" t="s">
        <v>258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303</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262</v>
      </c>
      <c r="B138" s="1836" t="s">
        <v>263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303</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267</v>
      </c>
      <c r="B141" s="1836" t="s">
        <v>268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303</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272</v>
      </c>
      <c r="B144" s="1836" t="s">
        <v>273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303</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154</v>
      </c>
      <c r="B148" s="1836" t="s">
        <v>155</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159</v>
      </c>
      <c r="B151" s="1836" t="s">
        <v>160</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303</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166</v>
      </c>
      <c r="B154" s="1836" t="s">
        <v>167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303</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172</v>
      </c>
      <c r="B157" s="1836" t="s">
        <v>173</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303</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178</v>
      </c>
      <c r="B160" s="1836" t="s">
        <v>179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303</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184</v>
      </c>
      <c r="B163" s="1836" t="s">
        <v>185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303</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190</v>
      </c>
      <c r="B166" s="1836" t="s">
        <v>191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303</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196</v>
      </c>
      <c r="B169" s="1836" t="s">
        <v>197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303</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202</v>
      </c>
      <c r="B172" s="1836" t="s">
        <v>203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303</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222</v>
      </c>
      <c r="B175" s="1836" t="s">
        <v>223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303</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227</v>
      </c>
      <c r="B178" s="1836" t="s">
        <v>228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303</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232</v>
      </c>
      <c r="B181" s="1836" t="s">
        <v>233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303</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237</v>
      </c>
      <c r="B184" s="1836" t="s">
        <v>238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303</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242</v>
      </c>
      <c r="B187" s="1836" t="s">
        <v>243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303</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247</v>
      </c>
      <c r="B190" s="1836" t="s">
        <v>248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303</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252</v>
      </c>
      <c r="B193" s="1836" t="s">
        <v>253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303</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257</v>
      </c>
      <c r="B196" s="1836" t="s">
        <v>258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303</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262</v>
      </c>
      <c r="B199" s="1836" t="s">
        <v>263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303</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267</v>
      </c>
      <c r="B202" s="1836" t="s">
        <v>268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303</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272</v>
      </c>
      <c r="B205" s="1836" t="s">
        <v>273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303</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109</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154</v>
      </c>
      <c r="B209" s="1836" t="s">
        <v>155</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159</v>
      </c>
      <c r="B212" s="1836" t="s">
        <v>160</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303</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166</v>
      </c>
      <c r="B215" s="1836" t="s">
        <v>167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303</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172</v>
      </c>
      <c r="B218" s="1836" t="s">
        <v>173</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303</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178</v>
      </c>
      <c r="B221" s="1836" t="s">
        <v>179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303</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184</v>
      </c>
      <c r="B224" s="1836" t="s">
        <v>185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303</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190</v>
      </c>
      <c r="B227" s="1836" t="s">
        <v>191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303</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196</v>
      </c>
      <c r="B230" s="1836" t="s">
        <v>197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303</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202</v>
      </c>
      <c r="B233" s="1836" t="s">
        <v>203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303</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222</v>
      </c>
      <c r="B236" s="1836" t="s">
        <v>223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303</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227</v>
      </c>
      <c r="B239" s="1836" t="s">
        <v>228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303</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232</v>
      </c>
      <c r="B242" s="1836" t="s">
        <v>233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303</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237</v>
      </c>
      <c r="B245" s="1836" t="s">
        <v>238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303</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242</v>
      </c>
      <c r="B248" s="1836" t="s">
        <v>243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303</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247</v>
      </c>
      <c r="B251" s="1836" t="s">
        <v>248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303</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252</v>
      </c>
      <c r="B254" s="1836" t="s">
        <v>253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303</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257</v>
      </c>
      <c r="B257" s="1836" t="s">
        <v>258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303</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262</v>
      </c>
      <c r="B260" s="1836" t="s">
        <v>263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303</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267</v>
      </c>
      <c r="B263" s="1836" t="s">
        <v>268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303</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272</v>
      </c>
      <c r="B266" s="1836" t="s">
        <v>273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303</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154</v>
      </c>
      <c r="B270" s="1836" t="s">
        <v>155</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159</v>
      </c>
      <c r="B273" s="1836" t="s">
        <v>160</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303</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166</v>
      </c>
      <c r="B276" s="1836" t="s">
        <v>167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303</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172</v>
      </c>
      <c r="B279" s="1836" t="s">
        <v>173</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303</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178</v>
      </c>
      <c r="B282" s="1836" t="s">
        <v>179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303</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184</v>
      </c>
      <c r="B285" s="1836" t="s">
        <v>185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303</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190</v>
      </c>
      <c r="B288" s="1836" t="s">
        <v>191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303</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196</v>
      </c>
      <c r="B291" s="1836" t="s">
        <v>197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303</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202</v>
      </c>
      <c r="B294" s="1836" t="s">
        <v>203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303</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222</v>
      </c>
      <c r="B297" s="1836" t="s">
        <v>223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303</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227</v>
      </c>
      <c r="B300" s="1836" t="s">
        <v>228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303</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232</v>
      </c>
      <c r="B303" s="1836" t="s">
        <v>233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303</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237</v>
      </c>
      <c r="B306" s="1836" t="s">
        <v>238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303</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242</v>
      </c>
      <c r="B309" s="1836" t="s">
        <v>243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303</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247</v>
      </c>
      <c r="B312" s="1836" t="s">
        <v>248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303</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252</v>
      </c>
      <c r="B315" s="1836" t="s">
        <v>253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303</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257</v>
      </c>
      <c r="B318" s="1836" t="s">
        <v>258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303</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262</v>
      </c>
      <c r="B321" s="1836" t="s">
        <v>263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303</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267</v>
      </c>
      <c r="B324" s="1836" t="s">
        <v>268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303</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272</v>
      </c>
      <c r="B327" s="1836" t="s">
        <v>273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303</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F7489-826C-387C-907D-85F0C029D3E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686</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"Горэлектросеть" ЗАТО г. Островной</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297</v>
      </c>
      <c r="E8" s="2265"/>
      <c r="F8" s="2265"/>
      <c r="G8" s="2265"/>
      <c r="H8" s="2445" t="s">
        <v>298</v>
      </c>
      <c r="R8" s="430">
        <v>14</v>
      </c>
    </row>
    <row customHeight="1" ht="24">
      <c r="C9" s="432"/>
      <c r="D9" s="442" t="s">
        <v>87</v>
      </c>
      <c r="E9" s="164" t="s">
        <v>299</v>
      </c>
      <c r="F9" s="164" t="s">
        <v>300</v>
      </c>
      <c r="G9" s="164" t="s">
        <v>387</v>
      </c>
      <c r="H9" s="2445"/>
      <c r="R9" s="430">
        <v>23</v>
      </c>
    </row>
    <row customHeight="1" ht="14.699999999999998">
      <c r="A10" s="399"/>
      <c r="C10" s="432"/>
      <c r="D10" s="203" t="s">
        <v>107</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1152</v>
      </c>
      <c r="R10" s="430">
        <v>14</v>
      </c>
    </row>
    <row customHeight="1" ht="14.699999999999998">
      <c r="A11" s="399"/>
      <c r="C11" s="432"/>
      <c r="D11" s="203" t="s">
        <v>108</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319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05195-CDA4-753C-B011-E01B3394D8D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МУП "Горэлектросеть" ЗАТО г. Островной</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115</v>
      </c>
      <c r="J8" s="808"/>
      <c r="K8" s="473"/>
      <c r="U8" s="731"/>
      <c r="V8" s="814">
        <v>1</v>
      </c>
    </row>
    <row customHeight="1" ht="15.75">
      <c r="C9" s="232"/>
      <c r="D9" s="767"/>
      <c r="E9" s="2423" t="s">
        <v>103</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2231" t="s">
        <v>298</v>
      </c>
      <c r="V9" s="561">
        <v>15</v>
      </c>
    </row>
    <row s="2774" customFormat="1" customHeight="1" ht="15.75">
      <c r="A10" s="815"/>
      <c r="C10" s="232"/>
      <c r="D10" s="767"/>
      <c r="E10" s="2423" t="s">
        <v>561</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297</v>
      </c>
      <c r="E12" s="2426"/>
      <c r="F12" s="2426"/>
      <c r="G12" s="943"/>
      <c r="H12" s="943"/>
      <c r="I12" s="943"/>
      <c r="J12" s="943"/>
      <c r="K12" s="2255"/>
      <c r="U12" s="731"/>
      <c r="V12" s="814">
        <v>15</v>
      </c>
    </row>
    <row customHeight="1" ht="35.699999999999996">
      <c r="C13" s="232"/>
      <c r="D13" s="861" t="s">
        <v>87</v>
      </c>
      <c r="E13" s="863" t="s">
        <v>299</v>
      </c>
      <c r="F13" s="863" t="s">
        <v>563</v>
      </c>
      <c r="G13" s="864" t="s">
        <v>300</v>
      </c>
      <c r="H13" s="863" t="s">
        <v>387</v>
      </c>
      <c r="I13" s="864" t="s">
        <v>300</v>
      </c>
      <c r="J13" s="863" t="s">
        <v>387</v>
      </c>
      <c r="K13" s="2288"/>
      <c r="V13" s="561">
        <v>34</v>
      </c>
    </row>
    <row customHeight="1" ht="15" hidden="1">
      <c r="C14" s="232"/>
      <c r="D14" s="649" t="s">
        <v>107</v>
      </c>
      <c r="E14" s="649" t="s">
        <v>108</v>
      </c>
      <c r="F14" s="649" t="s">
        <v>89</v>
      </c>
      <c r="G14" s="715" t="str">
        <f>G1&amp;".1"</f>
        <v>4.1</v>
      </c>
      <c r="H14" s="715"/>
      <c r="I14" s="715" t="str">
        <f>I1&amp;".1"</f>
        <v>4.1</v>
      </c>
      <c r="J14" s="715"/>
      <c r="K14" s="345"/>
      <c r="V14" s="561">
        <v>0</v>
      </c>
    </row>
    <row customHeight="1" ht="22.5" hidden="1">
      <c r="A15" s="561"/>
      <c r="C15" s="582"/>
      <c r="D15" s="577">
        <v>1</v>
      </c>
      <c r="E15" s="733" t="s">
        <v>806</v>
      </c>
      <c r="F15" s="577" t="s">
        <v>807</v>
      </c>
      <c r="G15" s="734"/>
      <c r="H15" s="734"/>
      <c r="I15" s="734"/>
      <c r="J15" s="734"/>
      <c r="K15" s="345" t="s">
        <v>808</v>
      </c>
      <c r="V15" s="561">
        <v>0</v>
      </c>
    </row>
    <row customHeight="1" ht="22.5" hidden="1">
      <c r="A16" s="561"/>
      <c r="C16" s="582"/>
      <c r="D16" s="577">
        <v>2</v>
      </c>
      <c r="E16" s="335" t="s">
        <v>809</v>
      </c>
      <c r="F16" s="577" t="s">
        <v>810</v>
      </c>
      <c r="G16" s="734"/>
      <c r="H16" s="734"/>
      <c r="I16" s="734"/>
      <c r="J16" s="734"/>
      <c r="K16" s="345" t="s">
        <v>811</v>
      </c>
      <c r="V16" s="561">
        <v>0</v>
      </c>
    </row>
    <row customHeight="1" ht="123.75" hidden="1">
      <c r="A17" s="561"/>
      <c r="C17" s="582"/>
      <c r="D17" s="577">
        <v>3</v>
      </c>
      <c r="E17" s="335" t="s">
        <v>1154</v>
      </c>
      <c r="F17" s="577" t="s">
        <v>303</v>
      </c>
      <c r="G17" s="734"/>
      <c r="H17" s="734"/>
      <c r="I17" s="734"/>
      <c r="J17" s="734"/>
      <c r="K17" s="345" t="s">
        <v>1155</v>
      </c>
      <c r="V17" s="561">
        <v>0</v>
      </c>
    </row>
    <row customHeight="1" ht="48.29999999999999">
      <c r="A18" s="561"/>
      <c r="C18" s="582"/>
      <c r="D18" s="577">
        <v>3</v>
      </c>
      <c r="E18" s="335" t="s">
        <v>812</v>
      </c>
      <c r="F18" s="577" t="s">
        <v>303</v>
      </c>
      <c r="G18" s="865" t="s">
        <v>303</v>
      </c>
      <c r="H18" s="866" t="s">
        <v>303</v>
      </c>
      <c r="I18" s="577" t="s">
        <v>303</v>
      </c>
      <c r="J18" s="634" t="s">
        <v>303</v>
      </c>
      <c r="K18" s="345" t="s">
        <v>1156</v>
      </c>
      <c r="V18" s="561">
        <v>46</v>
      </c>
    </row>
    <row customHeight="1" ht="35.699999999999996">
      <c r="A19" s="561"/>
      <c r="C19" s="582"/>
      <c r="D19" s="595" t="s">
        <v>321</v>
      </c>
      <c r="E19" s="615" t="s">
        <v>814</v>
      </c>
      <c r="F19" s="577" t="s">
        <v>815</v>
      </c>
      <c r="G19" s="873"/>
      <c r="H19" s="162"/>
      <c r="I19" s="873"/>
      <c r="J19" s="874"/>
      <c r="K19" s="735"/>
      <c r="V19" s="561">
        <v>34</v>
      </c>
    </row>
    <row customHeight="1" ht="35.699999999999996">
      <c r="A20" s="561"/>
      <c r="C20" s="582"/>
      <c r="D20" s="1946" t="s">
        <v>329</v>
      </c>
      <c r="E20" s="615" t="s">
        <v>816</v>
      </c>
      <c r="F20" s="577" t="s">
        <v>817</v>
      </c>
      <c r="G20" s="873"/>
      <c r="H20" s="162"/>
      <c r="I20" s="873"/>
      <c r="J20" s="162"/>
      <c r="K20" s="735"/>
      <c r="V20" s="561">
        <v>34</v>
      </c>
    </row>
    <row customHeight="1" ht="48.29999999999999">
      <c r="A21" s="561"/>
      <c r="C21" s="582"/>
      <c r="D21" s="1946" t="s">
        <v>331</v>
      </c>
      <c r="E21" s="615" t="s">
        <v>818</v>
      </c>
      <c r="F21" s="577" t="s">
        <v>568</v>
      </c>
      <c r="G21" s="736"/>
      <c r="H21" s="162"/>
      <c r="I21" s="736"/>
      <c r="J21" s="162"/>
      <c r="K21" s="735"/>
      <c r="V21" s="561">
        <v>46</v>
      </c>
    </row>
    <row customHeight="1" ht="67.5" hidden="1">
      <c r="A22" s="561"/>
      <c r="C22" s="582"/>
      <c r="D22" s="577">
        <v>5</v>
      </c>
      <c r="E22" s="335" t="s">
        <v>1157</v>
      </c>
      <c r="F22" s="577" t="s">
        <v>555</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24D077-8561-7AD3-DB32-B00C0EF0C39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805</v>
      </c>
      <c r="BI1" s="1126"/>
      <c r="BJ1" s="1127" t="s">
        <v>1202</v>
      </c>
      <c r="BK1" s="1126"/>
      <c r="BL1" s="1128" t="s">
        <v>904</v>
      </c>
      <c r="BM1" s="1126"/>
      <c r="BN1" s="1129" t="s">
        <v>1203</v>
      </c>
      <c r="BS1" s="1483"/>
    </row>
    <row customHeight="1" ht="11.25">
      <c r="A2" s="1130" t="s">
        <v>1204</v>
      </c>
      <c r="B2" s="1131">
        <v>2000</v>
      </c>
      <c r="C2" s="1131">
        <v>2022</v>
      </c>
      <c r="D2" s="1131" t="s">
        <v>65</v>
      </c>
      <c r="E2" s="1132" t="s">
        <v>1205</v>
      </c>
      <c r="F2" s="1132" t="s">
        <v>1206</v>
      </c>
      <c r="G2" s="1132" t="s">
        <v>1207</v>
      </c>
      <c r="H2" s="1133" t="s">
        <v>54</v>
      </c>
      <c r="I2" s="1132" t="s">
        <v>107</v>
      </c>
      <c r="J2" s="1132" t="s">
        <v>1208</v>
      </c>
      <c r="K2" s="1134" t="s">
        <v>1209</v>
      </c>
      <c r="L2" s="1135"/>
      <c r="M2" s="1134">
        <v>1</v>
      </c>
      <c r="N2" s="1218" t="s">
        <v>1210</v>
      </c>
      <c r="O2" s="1133" t="s">
        <v>1211</v>
      </c>
      <c r="P2" s="1136" t="s">
        <v>38</v>
      </c>
      <c r="Q2" s="1137" t="s">
        <v>1212</v>
      </c>
      <c r="R2" s="199" t="s">
        <v>1213</v>
      </c>
      <c r="S2" s="199" t="s">
        <v>1214</v>
      </c>
      <c r="T2" s="1138" t="s">
        <v>1215</v>
      </c>
      <c r="U2" s="1135" t="s">
        <v>1216</v>
      </c>
      <c r="V2" s="1139">
        <v>1</v>
      </c>
      <c r="W2" s="1140"/>
      <c r="X2" s="1140" t="s">
        <v>1217</v>
      </c>
      <c r="Y2" s="1131" t="s">
        <v>1218</v>
      </c>
      <c r="Z2" s="1141"/>
      <c r="AA2" s="1131" t="s">
        <v>1219</v>
      </c>
      <c r="AB2" s="1142" t="s">
        <v>1219</v>
      </c>
      <c r="AC2" s="1131" t="s">
        <v>1220</v>
      </c>
      <c r="AD2" s="1142" t="s">
        <v>1220</v>
      </c>
      <c r="AF2" s="1133" t="s">
        <v>1216</v>
      </c>
      <c r="AH2" s="1132" t="s">
        <v>1221</v>
      </c>
      <c r="AI2" s="1132" t="s">
        <v>1221</v>
      </c>
      <c r="AK2" s="1132" t="s">
        <v>1222</v>
      </c>
      <c r="AM2" s="1132" t="s">
        <v>1223</v>
      </c>
      <c r="AP2" s="1143" t="s">
        <v>1217</v>
      </c>
      <c r="AQ2" s="1144" t="s">
        <v>1217</v>
      </c>
      <c r="AS2" s="1131" t="s">
        <v>1224</v>
      </c>
      <c r="AU2" s="1176" t="s">
        <v>1225</v>
      </c>
      <c r="AW2" s="1176" t="s">
        <v>1226</v>
      </c>
      <c r="AX2" s="1176" t="s">
        <v>1226</v>
      </c>
      <c r="AZ2" s="1176" t="s">
        <v>1227</v>
      </c>
      <c r="BB2" s="1176" t="s">
        <v>1228</v>
      </c>
      <c r="BC2" s="1176" t="s">
        <v>1229</v>
      </c>
      <c r="BE2" s="1176">
        <v>2000</v>
      </c>
      <c r="BF2" s="1176" t="s">
        <v>1230</v>
      </c>
    </row>
    <row customHeight="1" ht="11.25">
      <c r="A3" s="1130" t="s">
        <v>1231</v>
      </c>
      <c r="B3" s="1131">
        <v>2001</v>
      </c>
      <c r="C3" s="1131">
        <v>2023</v>
      </c>
      <c r="D3" s="1131" t="s">
        <v>19</v>
      </c>
      <c r="E3" s="1132" t="s">
        <v>1232</v>
      </c>
      <c r="F3" s="1132" t="s">
        <v>35</v>
      </c>
      <c r="G3" s="1132" t="s">
        <v>1233</v>
      </c>
      <c r="H3" s="1133" t="s">
        <v>1234</v>
      </c>
      <c r="I3" s="1132" t="s">
        <v>108</v>
      </c>
      <c r="J3" s="1132" t="s">
        <v>553</v>
      </c>
      <c r="K3" s="1134" t="s">
        <v>1235</v>
      </c>
      <c r="L3" s="1135">
        <f>_xlfn.IFERROR(MATCH(K3,OFFER_METHOD,0),0)</f>
        <v>0</v>
      </c>
      <c r="M3" s="1134">
        <v>2</v>
      </c>
      <c r="N3" s="1218" t="s">
        <v>1236</v>
      </c>
      <c r="O3" s="1133" t="s">
        <v>1237</v>
      </c>
      <c r="P3" s="1136" t="s">
        <v>1238</v>
      </c>
      <c r="Q3" s="1137" t="s">
        <v>1239</v>
      </c>
      <c r="R3" s="199" t="s">
        <v>1240</v>
      </c>
      <c r="S3" s="199" t="s">
        <v>1241</v>
      </c>
      <c r="T3" s="1138" t="s">
        <v>1242</v>
      </c>
      <c r="U3" s="1135" t="s">
        <v>1243</v>
      </c>
      <c r="V3" s="1139">
        <v>2</v>
      </c>
      <c r="W3" s="1140"/>
      <c r="X3" s="1140" t="s">
        <v>1244</v>
      </c>
      <c r="Y3" s="1131" t="s">
        <v>1218</v>
      </c>
      <c r="Z3" s="1141"/>
      <c r="AA3" s="1131" t="s">
        <v>1245</v>
      </c>
      <c r="AB3" s="1142" t="s">
        <v>1245</v>
      </c>
      <c r="AC3" s="1131" t="s">
        <v>1246</v>
      </c>
      <c r="AD3" s="1142" t="s">
        <v>1246</v>
      </c>
      <c r="AF3" s="1133" t="s">
        <v>1243</v>
      </c>
      <c r="AH3" s="1132" t="s">
        <v>1247</v>
      </c>
      <c r="AI3" s="1132" t="s">
        <v>1248</v>
      </c>
      <c r="AK3" s="1132" t="s">
        <v>1249</v>
      </c>
      <c r="AM3" s="1132" t="s">
        <v>1250</v>
      </c>
      <c r="AP3" s="1143" t="s">
        <v>1251</v>
      </c>
      <c r="AQ3" s="1144" t="s">
        <v>1251</v>
      </c>
      <c r="AS3" s="1131" t="s">
        <v>1252</v>
      </c>
      <c r="AU3" s="1176" t="s">
        <v>1253</v>
      </c>
      <c r="AW3" s="1176" t="s">
        <v>1254</v>
      </c>
      <c r="AX3" s="1176" t="s">
        <v>1254</v>
      </c>
      <c r="AZ3" s="1176" t="s">
        <v>1255</v>
      </c>
      <c r="BB3" s="1176" t="s">
        <v>1256</v>
      </c>
      <c r="BC3" s="1176" t="s">
        <v>1229</v>
      </c>
      <c r="BE3" s="1176">
        <v>2001</v>
      </c>
      <c r="BF3" s="1176" t="s">
        <v>1257</v>
      </c>
      <c r="BH3" s="1123" t="s">
        <v>1258</v>
      </c>
      <c r="BJ3" s="1123" t="s">
        <v>1259</v>
      </c>
      <c r="BL3" s="1123" t="s">
        <v>1260</v>
      </c>
      <c r="BN3" s="1123" t="s">
        <v>1261</v>
      </c>
      <c r="BR3" s="1123" t="s">
        <v>1262</v>
      </c>
      <c r="BS3" s="1484"/>
      <c r="BT3" s="1126"/>
      <c r="BU3" s="1123" t="s">
        <v>1263</v>
      </c>
      <c r="BV3" s="1126"/>
      <c r="BW3" s="1746"/>
      <c r="BX3" s="1748" t="s">
        <v>1264</v>
      </c>
      <c r="CA3" s="1123" t="s">
        <v>1265</v>
      </c>
    </row>
    <row customHeight="1" ht="11.25">
      <c r="A4" s="1130" t="s">
        <v>1266</v>
      </c>
      <c r="B4" s="1131">
        <v>2002</v>
      </c>
      <c r="C4" s="1131">
        <v>2024</v>
      </c>
      <c r="E4" s="1132" t="s">
        <v>1267</v>
      </c>
      <c r="F4" s="1132" t="s">
        <v>1268</v>
      </c>
      <c r="H4" s="1133" t="s">
        <v>1269</v>
      </c>
      <c r="I4" s="1132" t="s">
        <v>89</v>
      </c>
      <c r="J4" s="1132" t="s">
        <v>1270</v>
      </c>
      <c r="K4" s="1134" t="s">
        <v>1271</v>
      </c>
      <c r="L4" s="1135">
        <f>_xlfn.IFERROR(MATCH(K4,OFFER_METHOD,0),0)</f>
        <v>0</v>
      </c>
      <c r="M4" s="1134">
        <v>3</v>
      </c>
      <c r="N4" s="1218" t="s">
        <v>1272</v>
      </c>
      <c r="O4" s="1132" t="s">
        <v>1273</v>
      </c>
      <c r="Q4" s="1137" t="s">
        <v>1274</v>
      </c>
      <c r="R4" s="199" t="s">
        <v>1275</v>
      </c>
      <c r="S4" s="199" t="s">
        <v>1276</v>
      </c>
      <c r="T4" s="1138" t="s">
        <v>1277</v>
      </c>
      <c r="U4" s="1135" t="s">
        <v>1278</v>
      </c>
      <c r="V4" s="1139">
        <v>3</v>
      </c>
      <c r="W4" s="1140"/>
      <c r="X4" s="1140" t="s">
        <v>1279</v>
      </c>
      <c r="Y4" s="1131" t="s">
        <v>1218</v>
      </c>
      <c r="Z4" s="1147"/>
      <c r="AC4" s="1131" t="s">
        <v>1280</v>
      </c>
      <c r="AD4" s="1142" t="s">
        <v>1280</v>
      </c>
      <c r="AF4" s="1133" t="s">
        <v>1278</v>
      </c>
      <c r="AH4" s="1133" t="s">
        <v>1281</v>
      </c>
      <c r="AK4" s="1132" t="s">
        <v>1282</v>
      </c>
      <c r="AM4" s="1132" t="s">
        <v>1283</v>
      </c>
      <c r="AP4" s="1143" t="s">
        <v>1244</v>
      </c>
      <c r="AQ4" s="1144" t="s">
        <v>1244</v>
      </c>
      <c r="AS4" s="1131" t="s">
        <v>1284</v>
      </c>
      <c r="AU4" s="1176" t="s">
        <v>1285</v>
      </c>
      <c r="AW4" s="1176" t="s">
        <v>1286</v>
      </c>
      <c r="AX4" s="1176" t="s">
        <v>1286</v>
      </c>
      <c r="AZ4" s="1176" t="s">
        <v>1287</v>
      </c>
      <c r="BB4" s="1176" t="s">
        <v>1288</v>
      </c>
      <c r="BC4" s="1176" t="s">
        <v>1289</v>
      </c>
      <c r="BE4" s="1176">
        <v>2002</v>
      </c>
      <c r="BF4" s="1176" t="s">
        <v>1290</v>
      </c>
      <c r="BH4" s="1124" t="s">
        <v>1291</v>
      </c>
      <c r="BJ4" s="1124" t="s">
        <v>1291</v>
      </c>
      <c r="BL4" s="1124" t="s">
        <v>1291</v>
      </c>
      <c r="BN4" s="1124" t="s">
        <v>1291</v>
      </c>
      <c r="BQ4" s="1488" t="s">
        <v>1292</v>
      </c>
      <c r="BR4" s="1215" t="s">
        <v>1293</v>
      </c>
      <c r="BS4" s="330"/>
      <c r="BT4" s="1488" t="s">
        <v>1294</v>
      </c>
      <c r="BU4" s="1215" t="s">
        <v>1295</v>
      </c>
      <c r="BV4" s="1126"/>
      <c r="BW4" s="1753" t="s">
        <v>1296</v>
      </c>
      <c r="BX4" s="1747" t="s">
        <v>1297</v>
      </c>
      <c r="BZ4" s="1488" t="s">
        <v>1298</v>
      </c>
      <c r="CA4" s="1215" t="s">
        <v>1299</v>
      </c>
    </row>
    <row customHeight="1" ht="11.25">
      <c r="A5" s="1130" t="s">
        <v>1300</v>
      </c>
      <c r="B5" s="1131">
        <v>2003</v>
      </c>
      <c r="C5" s="1131">
        <v>2025</v>
      </c>
      <c r="E5" s="1132" t="s">
        <v>1301</v>
      </c>
      <c r="F5" s="1132" t="s">
        <v>1302</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165</v>
      </c>
      <c r="Y5" s="1131" t="s">
        <v>1311</v>
      </c>
      <c r="Z5" s="1147">
        <v>1</v>
      </c>
      <c r="AF5" s="1133" t="s">
        <v>1312</v>
      </c>
      <c r="AH5" s="1132" t="s">
        <v>1313</v>
      </c>
      <c r="AK5" s="1132" t="s">
        <v>1314</v>
      </c>
      <c r="AM5" s="1132" t="s">
        <v>1315</v>
      </c>
      <c r="AP5" s="1143" t="s">
        <v>165</v>
      </c>
      <c r="AQ5" s="1144" t="s">
        <v>165</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1217</v>
      </c>
      <c r="BS5" s="1485"/>
      <c r="BT5" s="1337">
        <v>64236871</v>
      </c>
      <c r="BU5" s="1124" t="s">
        <v>226</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109</v>
      </c>
      <c r="J6" s="1123" t="s">
        <v>1329</v>
      </c>
      <c r="L6" s="1135">
        <f>SUM(kind_of_control_method_filter)</f>
        <v>0</v>
      </c>
      <c r="N6" s="1148" t="s">
        <v>1330</v>
      </c>
      <c r="O6" s="1132" t="s">
        <v>1331</v>
      </c>
      <c r="R6" s="199" t="s">
        <v>1212</v>
      </c>
      <c r="T6" s="1133" t="s">
        <v>1332</v>
      </c>
      <c r="U6" s="1135" t="s">
        <v>1312</v>
      </c>
      <c r="V6" s="1139">
        <v>5</v>
      </c>
      <c r="W6" s="1140"/>
      <c r="X6" s="1131" t="s">
        <v>171</v>
      </c>
      <c r="Y6" s="1131" t="s">
        <v>1333</v>
      </c>
      <c r="Z6" s="1147"/>
      <c r="AA6" s="1150"/>
      <c r="AH6" s="1132" t="s">
        <v>1334</v>
      </c>
      <c r="AK6" s="1132" t="s">
        <v>1335</v>
      </c>
      <c r="AM6" s="1132" t="s">
        <v>1336</v>
      </c>
      <c r="AP6" s="1143" t="s">
        <v>171</v>
      </c>
      <c r="AQ6" s="1144" t="s">
        <v>171</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1251</v>
      </c>
      <c r="BS6" s="1486"/>
      <c r="BT6" s="1337">
        <v>64236872</v>
      </c>
      <c r="BU6" s="1124" t="s">
        <v>231</v>
      </c>
      <c r="BV6" s="1126"/>
      <c r="BW6" s="1751">
        <v>4213768</v>
      </c>
      <c r="BX6" s="1749" t="s">
        <v>251</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177</v>
      </c>
      <c r="Y7" s="1131" t="s">
        <v>1311</v>
      </c>
      <c r="Z7" s="1147"/>
      <c r="AA7" s="1150"/>
      <c r="AH7" s="1132" t="s">
        <v>1351</v>
      </c>
      <c r="AK7" s="1132" t="s">
        <v>1352</v>
      </c>
      <c r="AM7" s="1132" t="s">
        <v>1353</v>
      </c>
      <c r="AP7" s="1143" t="s">
        <v>177</v>
      </c>
      <c r="AQ7" s="1144" t="s">
        <v>177</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1244</v>
      </c>
      <c r="BS7" s="1485"/>
      <c r="BT7" s="1337">
        <v>64236873</v>
      </c>
      <c r="BU7" s="1124" t="s">
        <v>236</v>
      </c>
      <c r="BV7" s="1126"/>
      <c r="BW7" s="1751">
        <v>4213769</v>
      </c>
      <c r="BX7" s="1749" t="s">
        <v>1361</v>
      </c>
      <c r="BZ7" s="1337">
        <v>64237511</v>
      </c>
      <c r="CA7" s="1124" t="s">
        <v>266</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183</v>
      </c>
      <c r="Y8" s="1131" t="s">
        <v>1311</v>
      </c>
      <c r="Z8" s="1147"/>
      <c r="AA8" s="1150"/>
      <c r="AK8" s="1132" t="s">
        <v>1368</v>
      </c>
      <c r="AP8" s="1143" t="s">
        <v>183</v>
      </c>
      <c r="AQ8" s="1144" t="s">
        <v>183</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165</v>
      </c>
      <c r="BS8" s="1485"/>
      <c r="BT8" s="1337">
        <v>64236874</v>
      </c>
      <c r="BU8" s="1351" t="s">
        <v>1377</v>
      </c>
      <c r="BV8" s="1126"/>
      <c r="BW8" s="1751">
        <v>4213770</v>
      </c>
      <c r="BX8" s="1752" t="s">
        <v>1378</v>
      </c>
      <c r="BZ8" s="1337">
        <v>64237512</v>
      </c>
      <c r="CA8" s="1124" t="s">
        <v>261</v>
      </c>
    </row>
    <row customHeight="1" ht="11.25">
      <c r="A9" s="1130" t="s">
        <v>1379</v>
      </c>
      <c r="B9" s="1131">
        <v>2007</v>
      </c>
      <c r="E9" s="1132" t="s">
        <v>1380</v>
      </c>
      <c r="F9" s="1149"/>
      <c r="G9" s="1123" t="s">
        <v>1381</v>
      </c>
      <c r="H9" s="1123" t="s">
        <v>1382</v>
      </c>
      <c r="I9" s="1132" t="s">
        <v>110</v>
      </c>
      <c r="O9" s="1132" t="s">
        <v>1383</v>
      </c>
      <c r="V9" s="426" t="s">
        <v>110</v>
      </c>
      <c r="W9" s="1140"/>
      <c r="X9" s="1131" t="s">
        <v>189</v>
      </c>
      <c r="Y9" s="1131" t="s">
        <v>1218</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171</v>
      </c>
      <c r="BS9" s="1485"/>
      <c r="BT9" s="1337">
        <v>64236875</v>
      </c>
      <c r="BU9" s="1124" t="s">
        <v>241</v>
      </c>
      <c r="BV9" s="1126"/>
      <c r="BW9" s="1746"/>
      <c r="BX9" s="1746"/>
    </row>
    <row customHeight="1" ht="11.25">
      <c r="A10" s="1130" t="s">
        <v>1393</v>
      </c>
      <c r="B10" s="1131">
        <v>2008</v>
      </c>
      <c r="E10" s="1132" t="s">
        <v>1394</v>
      </c>
      <c r="F10" s="1149"/>
      <c r="G10" s="1132" t="s">
        <v>1395</v>
      </c>
      <c r="H10" s="1132" t="s">
        <v>1396</v>
      </c>
      <c r="I10" s="1132" t="s">
        <v>147</v>
      </c>
      <c r="J10" s="1123" t="s">
        <v>1397</v>
      </c>
      <c r="K10" s="1123" t="s">
        <v>1398</v>
      </c>
      <c r="O10" s="1132" t="s">
        <v>1399</v>
      </c>
      <c r="V10" s="427" t="s">
        <v>147</v>
      </c>
      <c r="W10" s="1153"/>
      <c r="X10" s="1153" t="s">
        <v>1400</v>
      </c>
      <c r="Y10" s="1154" t="s">
        <v>1401</v>
      </c>
      <c r="Z10" s="1147"/>
      <c r="AP10" s="1143" t="s">
        <v>1400</v>
      </c>
      <c r="AQ10" s="1144" t="s">
        <v>1400</v>
      </c>
      <c r="AW10" s="1176" t="s">
        <v>1402</v>
      </c>
      <c r="AX10" s="1176" t="s">
        <v>1402</v>
      </c>
      <c r="AZ10" s="1176" t="s">
        <v>1403</v>
      </c>
      <c r="BB10" s="1176" t="s">
        <v>1404</v>
      </c>
      <c r="BC10" s="1176" t="s">
        <v>1320</v>
      </c>
      <c r="BE10" s="1176">
        <v>2008</v>
      </c>
      <c r="BF10" s="1176" t="s">
        <v>1405</v>
      </c>
      <c r="BH10" s="1124" t="s">
        <v>1406</v>
      </c>
      <c r="BJ10" s="1124" t="s">
        <v>1407</v>
      </c>
      <c r="BL10" s="1124" t="s">
        <v>1407</v>
      </c>
      <c r="BN10" s="1124" t="s">
        <v>1408</v>
      </c>
      <c r="BQ10" s="1337">
        <v>4213778</v>
      </c>
      <c r="BR10" s="1124" t="s">
        <v>177</v>
      </c>
      <c r="BS10" s="1485"/>
      <c r="BT10" s="1337">
        <v>64236876</v>
      </c>
      <c r="BU10" s="1124" t="s">
        <v>221</v>
      </c>
      <c r="BV10" s="1126"/>
      <c r="BW10" s="1746"/>
      <c r="BX10" s="1746"/>
    </row>
    <row customHeight="1" ht="11.25">
      <c r="A11" s="1130" t="s">
        <v>1409</v>
      </c>
      <c r="B11" s="1131">
        <v>2009</v>
      </c>
      <c r="E11" s="1132" t="s">
        <v>1410</v>
      </c>
      <c r="F11" s="1149"/>
      <c r="G11" s="1132" t="s">
        <v>1411</v>
      </c>
      <c r="H11" s="1132" t="s">
        <v>1412</v>
      </c>
      <c r="I11" s="1132" t="s">
        <v>148</v>
      </c>
      <c r="J11" s="1133" t="s">
        <v>1413</v>
      </c>
      <c r="K11" s="1155" t="s">
        <v>1414</v>
      </c>
      <c r="O11" s="1133" t="s">
        <v>1415</v>
      </c>
      <c r="V11" s="426" t="s">
        <v>148</v>
      </c>
      <c r="W11" s="331"/>
      <c r="X11" s="1140" t="s">
        <v>1385</v>
      </c>
      <c r="Y11" s="1131" t="s">
        <v>1416</v>
      </c>
      <c r="Z11" s="1147"/>
      <c r="AP11" s="1143" t="s">
        <v>189</v>
      </c>
      <c r="AQ11" s="1145" t="s">
        <v>189</v>
      </c>
      <c r="AW11" s="1176" t="s">
        <v>1417</v>
      </c>
      <c r="AX11" s="1176" t="s">
        <v>1417</v>
      </c>
      <c r="AZ11" s="1176" t="s">
        <v>1418</v>
      </c>
      <c r="BB11" s="1176" t="s">
        <v>1419</v>
      </c>
      <c r="BC11" s="1176" t="s">
        <v>1320</v>
      </c>
      <c r="BE11" s="1176">
        <v>2009</v>
      </c>
      <c r="BF11" s="1176" t="s">
        <v>1420</v>
      </c>
      <c r="BH11" s="1124" t="s">
        <v>1421</v>
      </c>
      <c r="BJ11" s="1124" t="s">
        <v>1390</v>
      </c>
      <c r="BL11" s="1124" t="s">
        <v>1390</v>
      </c>
      <c r="BN11" s="1124" t="s">
        <v>1422</v>
      </c>
      <c r="BQ11" s="1337">
        <v>4213780</v>
      </c>
      <c r="BR11" s="1124" t="s">
        <v>183</v>
      </c>
      <c r="BS11" s="1485"/>
      <c r="BW11" s="1746"/>
      <c r="BX11" s="1746"/>
    </row>
    <row customHeight="1" ht="11.25">
      <c r="A12" s="1130" t="s">
        <v>1423</v>
      </c>
      <c r="B12" s="1131">
        <v>2010</v>
      </c>
      <c r="E12" s="1132" t="s">
        <v>1424</v>
      </c>
      <c r="F12" s="1149"/>
      <c r="G12" s="1132" t="s">
        <v>1412</v>
      </c>
      <c r="I12" s="1132" t="s">
        <v>149</v>
      </c>
      <c r="J12" s="1133" t="s">
        <v>1425</v>
      </c>
      <c r="K12" s="1155" t="s">
        <v>1426</v>
      </c>
      <c r="O12" s="1133" t="s">
        <v>1212</v>
      </c>
      <c r="V12" s="426" t="s">
        <v>149</v>
      </c>
      <c r="W12" s="1145"/>
      <c r="X12" s="1140" t="s">
        <v>1427</v>
      </c>
      <c r="Y12" s="1131" t="s">
        <v>1218</v>
      </c>
      <c r="AP12" s="1143"/>
      <c r="AW12" s="1176" t="s">
        <v>148</v>
      </c>
      <c r="AX12" s="1176" t="s">
        <v>148</v>
      </c>
      <c r="AZ12" s="1176" t="s">
        <v>1428</v>
      </c>
      <c r="BB12" s="1176" t="s">
        <v>1429</v>
      </c>
      <c r="BC12" s="1176" t="s">
        <v>1320</v>
      </c>
      <c r="BE12" s="1176">
        <v>2010</v>
      </c>
      <c r="BF12" s="1176" t="s">
        <v>1430</v>
      </c>
      <c r="BH12" s="1124" t="s">
        <v>1431</v>
      </c>
      <c r="BJ12" s="1124" t="s">
        <v>1432</v>
      </c>
      <c r="BL12" s="1124" t="s">
        <v>1432</v>
      </c>
      <c r="BN12" s="1124" t="s">
        <v>1433</v>
      </c>
      <c r="BQ12" s="1337">
        <v>4213779</v>
      </c>
      <c r="BR12" s="1124" t="s">
        <v>1385</v>
      </c>
      <c r="BS12" s="1485"/>
      <c r="BT12" s="1126"/>
      <c r="BU12" s="1126"/>
      <c r="BV12" s="1126"/>
      <c r="BW12" s="1746"/>
      <c r="BX12" s="1746"/>
    </row>
    <row customHeight="1" ht="11.25">
      <c r="A13" s="1130" t="s">
        <v>1434</v>
      </c>
      <c r="B13" s="1131">
        <v>2011</v>
      </c>
      <c r="E13" s="1132" t="s">
        <v>1435</v>
      </c>
      <c r="F13" s="1149"/>
      <c r="I13" s="1132" t="s">
        <v>150</v>
      </c>
      <c r="K13" s="1155" t="s">
        <v>1384</v>
      </c>
      <c r="V13" s="426" t="s">
        <v>150</v>
      </c>
      <c r="W13" s="1145"/>
      <c r="X13" s="1145"/>
      <c r="Y13" s="1145"/>
      <c r="AW13" s="1176" t="s">
        <v>149</v>
      </c>
      <c r="AX13" s="1176" t="s">
        <v>149</v>
      </c>
      <c r="BB13" s="1176" t="s">
        <v>1436</v>
      </c>
      <c r="BC13" s="1176" t="s">
        <v>1437</v>
      </c>
      <c r="BE13" s="1176">
        <v>2011</v>
      </c>
      <c r="BF13" s="1176" t="s">
        <v>1438</v>
      </c>
      <c r="BH13" s="1124" t="s">
        <v>1439</v>
      </c>
      <c r="BJ13" s="1124" t="s">
        <v>1421</v>
      </c>
      <c r="BL13" s="1124" t="s">
        <v>1421</v>
      </c>
      <c r="BN13" s="1124" t="s">
        <v>1440</v>
      </c>
      <c r="BQ13" s="1337">
        <v>4213783</v>
      </c>
      <c r="BR13" s="1124" t="s">
        <v>1400</v>
      </c>
      <c r="BS13" s="1485"/>
      <c r="BT13" s="1126"/>
      <c r="BU13" s="1126"/>
      <c r="BV13" s="1126"/>
      <c r="BW13" s="1750"/>
      <c r="BX13" s="1746"/>
    </row>
    <row customHeight="1" ht="11.25">
      <c r="A14" s="1130" t="s">
        <v>1441</v>
      </c>
      <c r="B14" s="1131">
        <v>2012</v>
      </c>
      <c r="I14" s="1132" t="s">
        <v>151</v>
      </c>
      <c r="J14" s="1123" t="s">
        <v>1442</v>
      </c>
      <c r="N14" s="1123" t="s">
        <v>1443</v>
      </c>
      <c r="V14" s="1139">
        <v>13</v>
      </c>
      <c r="W14" s="1140"/>
      <c r="X14" s="1140" t="s">
        <v>1251</v>
      </c>
      <c r="Y14" s="1131" t="s">
        <v>1218</v>
      </c>
      <c r="AW14" s="1176" t="s">
        <v>150</v>
      </c>
      <c r="AX14" s="1176" t="s">
        <v>150</v>
      </c>
      <c r="AZ14" s="1123" t="s">
        <v>1444</v>
      </c>
      <c r="BB14" s="1176" t="s">
        <v>1445</v>
      </c>
      <c r="BC14" s="1176" t="s">
        <v>1437</v>
      </c>
      <c r="BE14" s="1176">
        <v>2012</v>
      </c>
      <c r="BH14" s="1124" t="s">
        <v>1360</v>
      </c>
      <c r="BJ14" s="1273" t="s">
        <v>1446</v>
      </c>
      <c r="BL14" s="1273" t="s">
        <v>1446</v>
      </c>
      <c r="BN14" s="1124" t="s">
        <v>1447</v>
      </c>
      <c r="BQ14" s="1337">
        <v>4213782</v>
      </c>
      <c r="BR14" s="1124" t="s">
        <v>189</v>
      </c>
      <c r="BS14" s="1485"/>
      <c r="BT14" s="1126"/>
      <c r="BU14" s="1126"/>
      <c r="BV14" s="1126"/>
      <c r="BW14" s="1750"/>
      <c r="BX14" s="1746"/>
    </row>
    <row customHeight="1" ht="19.5">
      <c r="A15" s="1130" t="s">
        <v>1448</v>
      </c>
      <c r="B15" s="1131">
        <v>2013</v>
      </c>
      <c r="E15" s="1754" t="s">
        <v>1449</v>
      </c>
      <c r="G15" s="1123" t="s">
        <v>1450</v>
      </c>
      <c r="H15" s="1123" t="s">
        <v>1451</v>
      </c>
      <c r="I15" s="1134" t="s">
        <v>152</v>
      </c>
      <c r="J15" s="1145" t="s">
        <v>580</v>
      </c>
      <c r="N15" s="1214" t="s">
        <v>1452</v>
      </c>
      <c r="X15" s="1143"/>
      <c r="AW15" s="1176" t="s">
        <v>151</v>
      </c>
      <c r="AX15" s="1176" t="s">
        <v>151</v>
      </c>
      <c r="AZ15" s="1176" t="s">
        <v>1371</v>
      </c>
      <c r="BB15" s="1176" t="s">
        <v>1453</v>
      </c>
      <c r="BC15" s="1176" t="s">
        <v>1437</v>
      </c>
      <c r="BE15" s="1176">
        <v>2013</v>
      </c>
      <c r="BH15" s="1124" t="s">
        <v>1376</v>
      </c>
      <c r="BJ15" s="1273" t="s">
        <v>1454</v>
      </c>
      <c r="BL15" s="1273" t="s">
        <v>1454</v>
      </c>
      <c r="BN15" s="1124" t="s">
        <v>1455</v>
      </c>
      <c r="BR15" s="1126"/>
      <c r="BS15" s="1487"/>
      <c r="BT15" s="1126"/>
      <c r="BU15" s="1126"/>
      <c r="BV15" s="1126"/>
      <c r="BW15" s="1750"/>
      <c r="BX15" s="1746"/>
    </row>
    <row customHeight="1" ht="21">
      <c r="A16" s="1926" t="s">
        <v>1456</v>
      </c>
      <c r="B16" s="1131">
        <v>2014</v>
      </c>
      <c r="E16" s="1755" t="s">
        <v>1457</v>
      </c>
      <c r="G16" s="1132" t="s">
        <v>1458</v>
      </c>
      <c r="H16" s="1132" t="s">
        <v>1459</v>
      </c>
      <c r="I16" s="1134" t="s">
        <v>1460</v>
      </c>
      <c r="J16" s="1145" t="s">
        <v>553</v>
      </c>
      <c r="N16" s="1214" t="s">
        <v>1461</v>
      </c>
      <c r="AW16" s="1176" t="s">
        <v>152</v>
      </c>
      <c r="AX16" s="1176" t="s">
        <v>152</v>
      </c>
      <c r="AZ16" s="1176" t="s">
        <v>1387</v>
      </c>
      <c r="BB16" s="1176" t="s">
        <v>1462</v>
      </c>
      <c r="BC16" s="1176" t="s">
        <v>1437</v>
      </c>
      <c r="BE16" s="1176">
        <v>2014</v>
      </c>
      <c r="BH16" s="1124" t="s">
        <v>1392</v>
      </c>
      <c r="BJ16" s="1273" t="s">
        <v>1463</v>
      </c>
      <c r="BL16" s="1273" t="s">
        <v>1463</v>
      </c>
      <c r="BN16" s="1124" t="s">
        <v>1464</v>
      </c>
      <c r="BR16" s="1126"/>
      <c r="BS16" s="1487"/>
      <c r="BT16" s="1126"/>
      <c r="BU16" s="1126"/>
      <c r="BV16" s="1126"/>
      <c r="BW16" s="1750"/>
      <c r="BX16" s="1746"/>
    </row>
    <row customHeight="1" ht="21">
      <c r="A17" s="1130" t="s">
        <v>1465</v>
      </c>
      <c r="B17" s="1131">
        <v>2015</v>
      </c>
      <c r="G17" s="1132" t="s">
        <v>1412</v>
      </c>
      <c r="H17" s="1132" t="s">
        <v>1412</v>
      </c>
      <c r="I17" s="1132" t="s">
        <v>1466</v>
      </c>
      <c r="N17" s="1214" t="s">
        <v>1467</v>
      </c>
      <c r="X17" s="1143"/>
      <c r="AW17" s="1176" t="s">
        <v>1460</v>
      </c>
      <c r="AX17" s="1176" t="s">
        <v>1460</v>
      </c>
      <c r="AZ17" s="1176" t="s">
        <v>1468</v>
      </c>
      <c r="BB17" s="1176" t="s">
        <v>1469</v>
      </c>
      <c r="BC17" s="1176" t="s">
        <v>1320</v>
      </c>
      <c r="BE17" s="1176">
        <v>2015</v>
      </c>
      <c r="BH17" s="1124" t="s">
        <v>1408</v>
      </c>
      <c r="BJ17" s="1273" t="s">
        <v>1470</v>
      </c>
      <c r="BL17" s="1273" t="s">
        <v>1470</v>
      </c>
      <c r="BN17" s="1124" t="s">
        <v>1471</v>
      </c>
      <c r="BR17" s="1123" t="s">
        <v>1262</v>
      </c>
      <c r="BS17" s="1484"/>
      <c r="BU17" s="1123" t="s">
        <v>1472</v>
      </c>
      <c r="BV17" s="1126"/>
      <c r="BW17" s="1746"/>
      <c r="BX17" s="1748" t="s">
        <v>1473</v>
      </c>
      <c r="CA17" s="1123" t="s">
        <v>1474</v>
      </c>
      <c r="CD17" s="1123" t="s">
        <v>1475</v>
      </c>
    </row>
    <row customHeight="1" ht="21">
      <c r="A18" s="1130" t="s">
        <v>1476</v>
      </c>
      <c r="B18" s="1131">
        <v>2016</v>
      </c>
      <c r="E18" s="2061" t="s">
        <v>1477</v>
      </c>
      <c r="I18" s="1132" t="s">
        <v>1478</v>
      </c>
      <c r="N18" s="1214" t="s">
        <v>1479</v>
      </c>
      <c r="X18" s="1143"/>
      <c r="AW18" s="1176" t="s">
        <v>1466</v>
      </c>
      <c r="AX18" s="1176" t="s">
        <v>1466</v>
      </c>
      <c r="BB18" s="1176" t="s">
        <v>1480</v>
      </c>
      <c r="BC18" s="1176" t="s">
        <v>1320</v>
      </c>
      <c r="BE18" s="1176">
        <v>2016</v>
      </c>
      <c r="BH18" s="1124" t="s">
        <v>1422</v>
      </c>
      <c r="BJ18" s="1273" t="s">
        <v>1481</v>
      </c>
      <c r="BL18" s="1273" t="s">
        <v>1481</v>
      </c>
      <c r="BN18" s="1124" t="s">
        <v>1482</v>
      </c>
      <c r="BQ18" s="1488" t="s">
        <v>1292</v>
      </c>
      <c r="BR18" s="1215" t="s">
        <v>1293</v>
      </c>
      <c r="BS18" s="330"/>
      <c r="BT18" s="1488" t="s">
        <v>1483</v>
      </c>
      <c r="BU18" s="1215" t="s">
        <v>1484</v>
      </c>
      <c r="BV18" s="1126"/>
      <c r="BW18" s="1753" t="s">
        <v>1485</v>
      </c>
      <c r="BX18" s="1747" t="s">
        <v>1486</v>
      </c>
      <c r="BZ18" s="1488" t="s">
        <v>1487</v>
      </c>
      <c r="CA18" s="1215" t="s">
        <v>1488</v>
      </c>
      <c r="CC18" s="1488" t="s">
        <v>1489</v>
      </c>
      <c r="CD18" s="1215" t="s">
        <v>1490</v>
      </c>
    </row>
    <row customHeight="1" ht="21">
      <c r="A19" s="1926" t="s">
        <v>1491</v>
      </c>
      <c r="B19" s="1131">
        <v>2017</v>
      </c>
      <c r="E19" s="1130" t="s">
        <v>164</v>
      </c>
      <c r="I19" s="1132" t="s">
        <v>1492</v>
      </c>
      <c r="N19" s="1214" t="s">
        <v>1493</v>
      </c>
      <c r="X19" s="1143"/>
      <c r="AW19" s="1176" t="s">
        <v>1478</v>
      </c>
      <c r="AX19" s="1176" t="s">
        <v>1478</v>
      </c>
      <c r="AZ19" s="1123" t="s">
        <v>1494</v>
      </c>
      <c r="BB19" s="1176" t="s">
        <v>1495</v>
      </c>
      <c r="BC19" s="1176" t="s">
        <v>1320</v>
      </c>
      <c r="BE19" s="1176">
        <v>2017</v>
      </c>
      <c r="BH19" s="1124" t="s">
        <v>1496</v>
      </c>
      <c r="BJ19" s="1273" t="s">
        <v>1497</v>
      </c>
      <c r="BL19" s="1273" t="s">
        <v>1497</v>
      </c>
      <c r="BQ19" s="1337">
        <v>4190064</v>
      </c>
      <c r="BR19" s="1124" t="s">
        <v>1498</v>
      </c>
      <c r="BS19" s="1485"/>
      <c r="BT19" s="1337">
        <v>4189671</v>
      </c>
      <c r="BU19" s="1124" t="s">
        <v>1499</v>
      </c>
      <c r="BV19" s="1126"/>
      <c r="BW19" s="1751">
        <v>4189706</v>
      </c>
      <c r="BX19" s="1749" t="s">
        <v>1500</v>
      </c>
      <c r="BZ19" s="1337">
        <v>4189714</v>
      </c>
      <c r="CA19" s="1124" t="s">
        <v>1501</v>
      </c>
      <c r="CC19" s="1337">
        <v>4189708</v>
      </c>
      <c r="CD19" s="1124" t="s">
        <v>1502</v>
      </c>
    </row>
    <row customHeight="1" ht="21">
      <c r="A20" s="1130" t="s">
        <v>1503</v>
      </c>
      <c r="B20" s="1131">
        <v>2018</v>
      </c>
      <c r="E20" s="1130" t="s">
        <v>1251</v>
      </c>
      <c r="I20" s="1132" t="s">
        <v>1504</v>
      </c>
      <c r="N20" s="1214" t="s">
        <v>1505</v>
      </c>
      <c r="AW20" s="1176" t="s">
        <v>1492</v>
      </c>
      <c r="AX20" s="1176" t="s">
        <v>1492</v>
      </c>
      <c r="AZ20" s="1176" t="s">
        <v>1506</v>
      </c>
      <c r="BB20" s="1176" t="s">
        <v>1507</v>
      </c>
      <c r="BC20" s="1176" t="s">
        <v>1437</v>
      </c>
      <c r="BE20" s="1176">
        <v>2018</v>
      </c>
      <c r="BH20" s="1124" t="s">
        <v>1433</v>
      </c>
      <c r="BJ20" s="1124" t="s">
        <v>1360</v>
      </c>
      <c r="BL20" s="1124" t="s">
        <v>1360</v>
      </c>
      <c r="BQ20" s="1337">
        <v>4190065</v>
      </c>
      <c r="BR20" s="1124" t="s">
        <v>1508</v>
      </c>
      <c r="BS20" s="1485"/>
      <c r="BT20" s="1337">
        <v>4189672</v>
      </c>
      <c r="BU20" s="1124" t="s">
        <v>1509</v>
      </c>
      <c r="BV20" s="1126"/>
      <c r="BW20" s="1751">
        <v>4189705</v>
      </c>
      <c r="BX20" s="1749" t="s">
        <v>1510</v>
      </c>
      <c r="BZ20" s="1337">
        <v>4189713</v>
      </c>
      <c r="CA20" s="1124" t="s">
        <v>1510</v>
      </c>
      <c r="CC20" s="1337">
        <v>4189709</v>
      </c>
      <c r="CD20" s="1124" t="s">
        <v>1511</v>
      </c>
    </row>
    <row customHeight="1" ht="21">
      <c r="A21" s="1130" t="s">
        <v>1512</v>
      </c>
      <c r="B21" s="1131">
        <v>2019</v>
      </c>
      <c r="I21" s="1132" t="s">
        <v>1513</v>
      </c>
      <c r="N21" s="1214" t="s">
        <v>1514</v>
      </c>
      <c r="AW21" s="1176" t="s">
        <v>1504</v>
      </c>
      <c r="AX21" s="1176" t="s">
        <v>1504</v>
      </c>
      <c r="AZ21" s="1176" t="s">
        <v>1515</v>
      </c>
      <c r="BB21" s="1176" t="s">
        <v>1516</v>
      </c>
      <c r="BC21" s="1176" t="s">
        <v>1320</v>
      </c>
      <c r="BE21" s="1176">
        <v>2019</v>
      </c>
      <c r="BH21" s="1124" t="s">
        <v>1440</v>
      </c>
      <c r="BJ21" s="1124" t="s">
        <v>1376</v>
      </c>
      <c r="BL21" s="1124" t="s">
        <v>1376</v>
      </c>
      <c r="BQ21" s="1337">
        <v>4190066</v>
      </c>
      <c r="BR21" s="1124" t="s">
        <v>1517</v>
      </c>
      <c r="BS21" s="1485"/>
      <c r="BT21" s="1337">
        <v>4189673</v>
      </c>
      <c r="BU21" s="1124" t="s">
        <v>1518</v>
      </c>
      <c r="BV21" s="1126"/>
      <c r="BW21" s="1751">
        <v>4189707</v>
      </c>
      <c r="BX21" s="1749" t="s">
        <v>1519</v>
      </c>
      <c r="BZ21" s="1337">
        <v>4189712</v>
      </c>
      <c r="CA21" s="1124" t="s">
        <v>1520</v>
      </c>
      <c r="CC21" s="1337">
        <v>4189710</v>
      </c>
      <c r="CD21" s="1124" t="s">
        <v>1521</v>
      </c>
    </row>
    <row customHeight="1" ht="21">
      <c r="A22" s="1130" t="s">
        <v>1522</v>
      </c>
      <c r="B22" s="1131">
        <v>2020</v>
      </c>
      <c r="N22" s="1214" t="s">
        <v>1523</v>
      </c>
      <c r="AW22" s="1176" t="s">
        <v>1513</v>
      </c>
      <c r="AX22" s="1176" t="s">
        <v>1513</v>
      </c>
      <c r="AZ22" s="1176" t="s">
        <v>1524</v>
      </c>
      <c r="BB22" s="1176" t="s">
        <v>1525</v>
      </c>
      <c r="BC22" s="1176" t="s">
        <v>1320</v>
      </c>
      <c r="BE22" s="1176">
        <v>2020</v>
      </c>
      <c r="BH22" s="1124" t="s">
        <v>1447</v>
      </c>
      <c r="BJ22" s="1124" t="s">
        <v>1392</v>
      </c>
      <c r="BL22" s="1124" t="s">
        <v>1392</v>
      </c>
      <c r="BQ22" s="1337">
        <v>4190067</v>
      </c>
      <c r="BR22" s="1124" t="s">
        <v>1526</v>
      </c>
      <c r="BS22" s="1485"/>
      <c r="BT22" s="1337">
        <v>4189674</v>
      </c>
      <c r="BU22" s="1124" t="s">
        <v>1527</v>
      </c>
      <c r="BV22" s="1126"/>
      <c r="BW22" s="1126"/>
      <c r="CC22" s="1337">
        <v>4189711</v>
      </c>
      <c r="CD22" s="1124" t="s">
        <v>290</v>
      </c>
    </row>
    <row customHeight="1" ht="21">
      <c r="A23" s="1130" t="s">
        <v>1528</v>
      </c>
      <c r="B23" s="1131">
        <v>2021</v>
      </c>
      <c r="AW23" s="1176" t="s">
        <v>1529</v>
      </c>
      <c r="AX23" s="1176" t="s">
        <v>1529</v>
      </c>
      <c r="AZ23" s="1176" t="s">
        <v>1530</v>
      </c>
      <c r="BB23" s="1176" t="s">
        <v>1531</v>
      </c>
      <c r="BC23" s="1176" t="s">
        <v>1229</v>
      </c>
      <c r="BE23" s="1176">
        <v>2021</v>
      </c>
      <c r="BH23" s="1124" t="s">
        <v>1455</v>
      </c>
      <c r="BJ23" s="1124" t="s">
        <v>1408</v>
      </c>
      <c r="BL23" s="1124" t="s">
        <v>1408</v>
      </c>
      <c r="BQ23" s="1337">
        <v>4190068</v>
      </c>
      <c r="BR23" s="1124" t="s">
        <v>1532</v>
      </c>
      <c r="BS23" s="1485"/>
      <c r="BT23" s="1337">
        <v>4189675</v>
      </c>
      <c r="BU23" s="1124" t="s">
        <v>1533</v>
      </c>
      <c r="BV23" s="1126"/>
      <c r="BW23" s="1126"/>
      <c r="CC23" s="1337">
        <v>5110778</v>
      </c>
      <c r="CD23" s="1124" t="s">
        <v>1534</v>
      </c>
    </row>
    <row customHeight="1" ht="21">
      <c r="A24" s="1130" t="s">
        <v>1535</v>
      </c>
      <c r="B24" s="1131">
        <v>2022</v>
      </c>
      <c r="AW24" s="1176" t="s">
        <v>1536</v>
      </c>
      <c r="AX24" s="1176" t="s">
        <v>1536</v>
      </c>
      <c r="AZ24" s="1176" t="s">
        <v>1537</v>
      </c>
      <c r="BB24" s="1176" t="s">
        <v>1538</v>
      </c>
      <c r="BC24" s="1176" t="s">
        <v>1539</v>
      </c>
      <c r="BE24" s="1176">
        <v>2022</v>
      </c>
      <c r="BH24" s="1124" t="s">
        <v>1464</v>
      </c>
      <c r="BJ24" s="1124" t="s">
        <v>1422</v>
      </c>
      <c r="BL24" s="1124" t="s">
        <v>1422</v>
      </c>
      <c r="BQ24" s="1337">
        <v>4190069</v>
      </c>
      <c r="BR24" s="1124" t="s">
        <v>1540</v>
      </c>
      <c r="BS24" s="1485"/>
      <c r="BT24" s="1337">
        <v>4189676</v>
      </c>
      <c r="BU24" s="1124" t="s">
        <v>1541</v>
      </c>
      <c r="BV24" s="1126"/>
      <c r="BW24" s="1126"/>
      <c r="CC24" s="1337">
        <v>25575374</v>
      </c>
      <c r="CD24" s="1124" t="s">
        <v>1542</v>
      </c>
    </row>
    <row customHeight="1" ht="11.25">
      <c r="A25" s="1130" t="s">
        <v>1543</v>
      </c>
      <c r="B25" s="1131">
        <v>2023</v>
      </c>
      <c r="AW25" s="1176" t="s">
        <v>1544</v>
      </c>
      <c r="AX25" s="1176" t="s">
        <v>1544</v>
      </c>
      <c r="AZ25" s="1176" t="s">
        <v>1545</v>
      </c>
      <c r="BB25" s="1176" t="s">
        <v>1546</v>
      </c>
      <c r="BC25" s="1176" t="s">
        <v>1539</v>
      </c>
      <c r="BE25" s="1176">
        <v>2023</v>
      </c>
      <c r="BH25" s="1124" t="s">
        <v>1471</v>
      </c>
      <c r="BJ25" s="1124" t="s">
        <v>1496</v>
      </c>
      <c r="BL25" s="1124" t="s">
        <v>1496</v>
      </c>
      <c r="BQ25" s="1337">
        <v>4190070</v>
      </c>
      <c r="BR25" s="1124" t="s">
        <v>1547</v>
      </c>
      <c r="BS25" s="1485"/>
      <c r="BT25" s="1337">
        <v>4189677</v>
      </c>
      <c r="BU25" s="1124" t="s">
        <v>1548</v>
      </c>
      <c r="BV25" s="1126"/>
      <c r="BW25" s="1126"/>
    </row>
    <row customHeight="1" ht="11.25">
      <c r="A26" s="1130" t="s">
        <v>1549</v>
      </c>
      <c r="B26" s="1131">
        <v>2024</v>
      </c>
      <c r="J26" s="1787" t="s">
        <v>1550</v>
      </c>
      <c r="AX26" s="1176" t="s">
        <v>1551</v>
      </c>
      <c r="AZ26" s="1176" t="s">
        <v>1415</v>
      </c>
      <c r="BB26" s="1176" t="s">
        <v>1552</v>
      </c>
      <c r="BC26" s="1176" t="s">
        <v>1539</v>
      </c>
      <c r="BE26" s="1176">
        <v>2024</v>
      </c>
      <c r="BH26" s="1124" t="s">
        <v>1482</v>
      </c>
      <c r="BJ26" s="1124" t="s">
        <v>1433</v>
      </c>
      <c r="BL26" s="1124" t="s">
        <v>1433</v>
      </c>
      <c r="BQ26" s="1337">
        <v>4190071</v>
      </c>
      <c r="BR26" s="1124" t="s">
        <v>1553</v>
      </c>
      <c r="BS26" s="1485"/>
      <c r="BV26" s="1126"/>
      <c r="BW26" s="1126"/>
    </row>
    <row customHeight="1" ht="11.25">
      <c r="A27" s="1130" t="s">
        <v>1554</v>
      </c>
      <c r="B27" s="1131">
        <v>2025</v>
      </c>
      <c r="J27" s="232" t="s">
        <v>686</v>
      </c>
      <c r="AX27" s="1176" t="s">
        <v>1555</v>
      </c>
      <c r="BB27" s="1176" t="s">
        <v>1556</v>
      </c>
      <c r="BC27" s="1176" t="s">
        <v>1539</v>
      </c>
      <c r="BE27" s="1176">
        <v>2025</v>
      </c>
      <c r="BH27" s="1126" t="s">
        <v>22</v>
      </c>
      <c r="BJ27" s="1124" t="s">
        <v>1440</v>
      </c>
      <c r="BL27" s="1124" t="s">
        <v>1440</v>
      </c>
      <c r="BN27" s="1126" t="s">
        <v>22</v>
      </c>
      <c r="BQ27" s="1337">
        <v>4190072</v>
      </c>
      <c r="BR27" s="1124" t="s">
        <v>1557</v>
      </c>
      <c r="BS27" s="1485"/>
      <c r="BV27" s="1126"/>
      <c r="BW27" s="1126"/>
    </row>
    <row customHeight="1" ht="11.25">
      <c r="A28" s="1130" t="s">
        <v>1558</v>
      </c>
      <c r="D28" s="1157"/>
      <c r="E28" s="1158"/>
      <c r="F28" s="1158"/>
      <c r="H28" s="1159" t="s">
        <v>1559</v>
      </c>
      <c r="AX28" s="1176" t="s">
        <v>1560</v>
      </c>
      <c r="AZ28" s="1123" t="s">
        <v>1561</v>
      </c>
      <c r="BB28" s="1176" t="s">
        <v>1562</v>
      </c>
      <c r="BC28" s="1176" t="s">
        <v>1563</v>
      </c>
      <c r="BE28" s="1176">
        <v>2026</v>
      </c>
      <c r="BH28" s="1126" t="s">
        <v>22</v>
      </c>
      <c r="BJ28" s="1124" t="s">
        <v>1447</v>
      </c>
      <c r="BL28" s="1124" t="s">
        <v>1447</v>
      </c>
      <c r="BN28" s="1126" t="s">
        <v>22</v>
      </c>
      <c r="BQ28" s="1337">
        <v>4190073</v>
      </c>
      <c r="BR28" s="1124" t="s">
        <v>1564</v>
      </c>
      <c r="BS28" s="1485"/>
      <c r="BV28" s="1126"/>
      <c r="BW28" s="1126"/>
    </row>
    <row customHeight="1" ht="11.25">
      <c r="A29" s="1130" t="s">
        <v>1565</v>
      </c>
      <c r="D29" s="1160" t="s">
        <v>1566</v>
      </c>
      <c r="E29" s="1161" t="str">
        <f>IF(TEMPLATE_GROUP="","",INDEX(StartDateList,MATCH(TEMPLATE_GROUP,CodeTemplateList,0),1))</f>
        <v>01.04.2024</v>
      </c>
      <c r="F29" s="1161" t="str">
        <f>IF(TEMPLATE_GROUP="","",INDEX(EndDateList,MATCH(TEMPLATE_GROUP,CodeTemplateList,0),1))</f>
        <v>30.06.2024</v>
      </c>
      <c r="H29" s="1162" t="s">
        <v>1567</v>
      </c>
      <c r="AX29" s="1176" t="s">
        <v>1568</v>
      </c>
      <c r="AZ29" s="1176" t="s">
        <v>1213</v>
      </c>
      <c r="BB29" s="1176" t="s">
        <v>1415</v>
      </c>
      <c r="BC29" s="1147"/>
      <c r="BE29" s="1176">
        <v>2027</v>
      </c>
      <c r="BJ29" s="1124" t="s">
        <v>1455</v>
      </c>
      <c r="BL29" s="1124" t="s">
        <v>1455</v>
      </c>
    </row>
    <row customHeight="1" ht="11.25">
      <c r="A30" s="1130" t="s">
        <v>1569</v>
      </c>
      <c r="D30" s="1163"/>
      <c r="E30" s="1164"/>
      <c r="F30" s="1164"/>
      <c r="AX30" s="1176" t="s">
        <v>1570</v>
      </c>
      <c r="AZ30" s="1176" t="s">
        <v>1240</v>
      </c>
      <c r="BE30" s="1176">
        <v>2028</v>
      </c>
      <c r="BJ30" s="1124" t="s">
        <v>1571</v>
      </c>
      <c r="BL30" s="1124" t="s">
        <v>1571</v>
      </c>
    </row>
    <row customHeight="1" ht="12.75">
      <c r="A31" s="1130" t="s">
        <v>1572</v>
      </c>
      <c r="D31" s="1157"/>
      <c r="E31" s="1158"/>
      <c r="F31" s="1158"/>
      <c r="H31" s="1165"/>
      <c r="AX31" s="1176" t="s">
        <v>1573</v>
      </c>
      <c r="AZ31" s="1176" t="s">
        <v>1574</v>
      </c>
      <c r="BE31" s="1176">
        <v>2029</v>
      </c>
      <c r="BJ31" s="1124" t="s">
        <v>1575</v>
      </c>
      <c r="BL31" s="1124" t="s">
        <v>1575</v>
      </c>
    </row>
    <row customHeight="1" ht="11.25">
      <c r="A32" s="1130" t="s">
        <v>1576</v>
      </c>
      <c r="D32" s="1160" t="s">
        <v>1577</v>
      </c>
      <c r="E32" s="1161" t="str">
        <f>IF(TEMPLATE_GROUP="","",INDEX(StartDateList,MATCH(TEMPLATE_GROUP,CodeTemplateList,0),1))</f>
        <v>01.04.2024</v>
      </c>
      <c r="F32" s="1161" t="str">
        <f>IF(TEMPLATE_GROUP="","",INDEX(EndDateList,MATCH(TEMPLATE_GROUP,CodeTemplateList,0),1))</f>
        <v>30.06.2024</v>
      </c>
      <c r="H32" s="1166" t="s">
        <v>1578</v>
      </c>
      <c r="O32" s="1130" t="s">
        <v>1211</v>
      </c>
      <c r="AX32" s="1176" t="s">
        <v>1579</v>
      </c>
      <c r="AZ32" s="1176" t="s">
        <v>1308</v>
      </c>
      <c r="BE32" s="1176">
        <v>2030</v>
      </c>
      <c r="BJ32" s="1124" t="s">
        <v>1464</v>
      </c>
      <c r="BL32" s="1124" t="s">
        <v>1464</v>
      </c>
    </row>
    <row customHeight="1" ht="11.25">
      <c r="A33" s="1130" t="s">
        <v>1580</v>
      </c>
      <c r="O33" s="1130" t="s">
        <v>1237</v>
      </c>
      <c r="AX33" s="1176" t="s">
        <v>1581</v>
      </c>
      <c r="AZ33" s="1176" t="s">
        <v>1212</v>
      </c>
      <c r="BE33" s="1176">
        <v>2031</v>
      </c>
      <c r="BJ33" s="1124" t="s">
        <v>1471</v>
      </c>
      <c r="BL33" s="1124" t="s">
        <v>1471</v>
      </c>
    </row>
    <row customHeight="1" ht="11.25">
      <c r="A34" s="1130" t="s">
        <v>1582</v>
      </c>
      <c r="O34" s="1130" t="s">
        <v>1273</v>
      </c>
      <c r="AX34" s="1176" t="s">
        <v>1583</v>
      </c>
      <c r="BE34" s="1176">
        <v>2032</v>
      </c>
      <c r="BJ34" s="1124" t="s">
        <v>1482</v>
      </c>
      <c r="BL34" s="1124" t="s">
        <v>1482</v>
      </c>
    </row>
    <row customHeight="1" ht="11.25">
      <c r="A35" s="1130" t="s">
        <v>1584</v>
      </c>
      <c r="O35" s="1130" t="s">
        <v>1306</v>
      </c>
      <c r="AX35" s="1176" t="s">
        <v>1585</v>
      </c>
      <c r="AZ35" s="1123" t="s">
        <v>1586</v>
      </c>
      <c r="BE35" s="1176">
        <v>2033</v>
      </c>
      <c r="BL35" s="1124" t="s">
        <v>1587</v>
      </c>
    </row>
    <row customHeight="1" ht="11.25">
      <c r="A36" s="1926" t="s">
        <v>1588</v>
      </c>
      <c r="D36" s="1167" t="s">
        <v>1589</v>
      </c>
      <c r="E36" s="1168" t="s">
        <v>851</v>
      </c>
      <c r="F36" s="1169" t="str">
        <f>INDEX(E37:E41,MATCH(TEMPLATE_SPHERE,F37:F41,0))</f>
        <v>холодного водоснабжения</v>
      </c>
      <c r="G36" s="1169" t="str">
        <f>INDEX(G37:G41,MATCH(TEMPLATE_SPHERE,F37:F41,0))</f>
        <v>холодное водоснабжение</v>
      </c>
      <c r="O36" s="1130" t="s">
        <v>1331</v>
      </c>
      <c r="AX36" s="1176" t="s">
        <v>1590</v>
      </c>
      <c r="AZ36" s="1176" t="s">
        <v>1212</v>
      </c>
      <c r="BE36" s="1176">
        <v>2034</v>
      </c>
      <c r="BL36" s="1124" t="s">
        <v>1591</v>
      </c>
    </row>
    <row customHeight="1" ht="11.25">
      <c r="A37" s="1130" t="s">
        <v>1592</v>
      </c>
      <c r="E37" s="463" t="s">
        <v>1593</v>
      </c>
      <c r="F37" s="1170" t="s">
        <v>805</v>
      </c>
      <c r="G37" s="463" t="s">
        <v>1594</v>
      </c>
      <c r="O37" s="1130" t="s">
        <v>1350</v>
      </c>
      <c r="AX37" s="1176" t="s">
        <v>1595</v>
      </c>
      <c r="AZ37" s="1176" t="s">
        <v>1239</v>
      </c>
      <c r="BE37" s="1176">
        <v>2035</v>
      </c>
    </row>
    <row customHeight="1" ht="11.25">
      <c r="A38" s="1130" t="s">
        <v>1596</v>
      </c>
      <c r="E38" s="463" t="s">
        <v>1597</v>
      </c>
      <c r="F38" s="1171" t="s">
        <v>851</v>
      </c>
      <c r="G38" s="463" t="s">
        <v>1598</v>
      </c>
      <c r="O38" s="1130" t="s">
        <v>1367</v>
      </c>
      <c r="AX38" s="1176" t="s">
        <v>1599</v>
      </c>
      <c r="AZ38" s="1176" t="s">
        <v>1274</v>
      </c>
      <c r="BE38" s="1176">
        <v>2036</v>
      </c>
      <c r="BH38" s="1123" t="s">
        <v>1600</v>
      </c>
      <c r="BJ38" s="1123" t="s">
        <v>1601</v>
      </c>
      <c r="BL38" s="1123" t="s">
        <v>1602</v>
      </c>
      <c r="BN38" s="1123" t="s">
        <v>1603</v>
      </c>
    </row>
    <row customHeight="1" ht="11.25">
      <c r="A39" s="1130" t="s">
        <v>16</v>
      </c>
      <c r="E39" s="463" t="s">
        <v>1604</v>
      </c>
      <c r="F39" s="1171" t="s">
        <v>904</v>
      </c>
      <c r="G39" s="463" t="s">
        <v>1605</v>
      </c>
      <c r="O39" s="1130" t="s">
        <v>1383</v>
      </c>
      <c r="AX39" s="1176" t="s">
        <v>1606</v>
      </c>
      <c r="AZ39" s="1176" t="s">
        <v>1307</v>
      </c>
      <c r="BE39" s="1176">
        <v>2037</v>
      </c>
      <c r="BH39" s="1124" t="s">
        <v>1607</v>
      </c>
      <c r="BJ39" s="1273" t="s">
        <v>1607</v>
      </c>
      <c r="BL39" s="1273" t="s">
        <v>1607</v>
      </c>
      <c r="BN39" s="1124" t="s">
        <v>1608</v>
      </c>
    </row>
    <row customHeight="1" ht="11.25">
      <c r="A40" s="1130" t="s">
        <v>1609</v>
      </c>
      <c r="E40" s="463" t="s">
        <v>1610</v>
      </c>
      <c r="F40" s="1171" t="s">
        <v>891</v>
      </c>
      <c r="G40" s="463" t="s">
        <v>1611</v>
      </c>
      <c r="O40" s="1130" t="s">
        <v>1399</v>
      </c>
      <c r="AX40" s="1176" t="s">
        <v>1612</v>
      </c>
      <c r="BE40" s="1176">
        <v>2038</v>
      </c>
      <c r="BH40" s="1124" t="s">
        <v>1613</v>
      </c>
      <c r="BJ40" s="1273" t="s">
        <v>1024</v>
      </c>
      <c r="BL40" s="1273" t="s">
        <v>1024</v>
      </c>
      <c r="BN40" s="1124" t="s">
        <v>1058</v>
      </c>
    </row>
    <row customHeight="1" ht="11.25">
      <c r="A41" s="1130" t="s">
        <v>1614</v>
      </c>
      <c r="E41" s="463" t="s">
        <v>1615</v>
      </c>
      <c r="F41" s="1171" t="s">
        <v>1616</v>
      </c>
      <c r="G41" s="463" t="s">
        <v>1615</v>
      </c>
      <c r="O41" s="1130" t="s">
        <v>1415</v>
      </c>
      <c r="AX41" s="1176" t="s">
        <v>1617</v>
      </c>
      <c r="AZ41" s="1123" t="s">
        <v>1618</v>
      </c>
      <c r="BE41" s="1176">
        <v>2039</v>
      </c>
      <c r="BH41" s="1124" t="s">
        <v>1619</v>
      </c>
      <c r="BJ41" s="1273" t="s">
        <v>1020</v>
      </c>
      <c r="BL41" s="1273" t="s">
        <v>1020</v>
      </c>
      <c r="BN41" s="1124" t="s">
        <v>1045</v>
      </c>
    </row>
    <row customHeight="1" ht="11.25">
      <c r="A42" s="1130" t="s">
        <v>1620</v>
      </c>
      <c r="AX42" s="1176" t="s">
        <v>1621</v>
      </c>
      <c r="AZ42" s="1176" t="s">
        <v>1211</v>
      </c>
      <c r="BE42" s="1176">
        <v>2040</v>
      </c>
      <c r="BH42" s="1124" t="s">
        <v>1042</v>
      </c>
      <c r="BJ42" s="1273" t="s">
        <v>1022</v>
      </c>
      <c r="BL42" s="1273" t="s">
        <v>1022</v>
      </c>
      <c r="BN42" s="1124" t="s">
        <v>1622</v>
      </c>
    </row>
    <row customHeight="1" ht="11.25">
      <c r="A43" s="1130" t="s">
        <v>1623</v>
      </c>
      <c r="AX43" s="1176" t="s">
        <v>1624</v>
      </c>
      <c r="AZ43" s="1176" t="s">
        <v>1237</v>
      </c>
      <c r="BE43" s="1176">
        <v>2041</v>
      </c>
      <c r="BH43" s="1124" t="s">
        <v>1625</v>
      </c>
      <c r="BJ43" s="1273" t="s">
        <v>1619</v>
      </c>
      <c r="BL43" s="1273" t="s">
        <v>1619</v>
      </c>
      <c r="BN43" s="1124" t="s">
        <v>1626</v>
      </c>
    </row>
    <row customHeight="1" ht="11.25">
      <c r="A44" s="1130" t="s">
        <v>1627</v>
      </c>
      <c r="G44" s="1150">
        <f>YEAR(TODAY())</f>
        <v>2024</v>
      </c>
      <c r="I44" s="855" t="s">
        <v>1628</v>
      </c>
      <c r="J44" s="1145" t="s">
        <v>1629</v>
      </c>
      <c r="K44" s="1145" t="s">
        <v>1630</v>
      </c>
      <c r="AX44" s="1176" t="s">
        <v>1631</v>
      </c>
      <c r="AZ44" s="1176" t="s">
        <v>1273</v>
      </c>
      <c r="BE44" s="1176">
        <v>2042</v>
      </c>
      <c r="BH44" s="1124" t="s">
        <v>1632</v>
      </c>
      <c r="BJ44" s="1273" t="s">
        <v>1042</v>
      </c>
      <c r="BL44" s="1273" t="s">
        <v>1042</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1306</v>
      </c>
      <c r="BE45" s="1176">
        <v>2043</v>
      </c>
      <c r="BH45" s="1124" t="s">
        <v>1641</v>
      </c>
      <c r="BJ45" s="1273" t="s">
        <v>1036</v>
      </c>
      <c r="BL45" s="1273" t="s">
        <v>1036</v>
      </c>
      <c r="BN45" s="1124" t="s">
        <v>1642</v>
      </c>
    </row>
    <row customHeight="1" ht="11.25">
      <c r="A46" s="1130" t="s">
        <v>1643</v>
      </c>
      <c r="E46" s="463" t="s">
        <v>27</v>
      </c>
      <c r="F46" s="1170" t="s">
        <v>1644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1645</v>
      </c>
      <c r="AZ46" s="1176" t="s">
        <v>1331</v>
      </c>
      <c r="BE46" s="1176">
        <v>2044</v>
      </c>
      <c r="BH46" s="1124" t="s">
        <v>1045</v>
      </c>
      <c r="BJ46" s="1273" t="s">
        <v>1026</v>
      </c>
      <c r="BL46" s="1273" t="s">
        <v>1026</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1648</v>
      </c>
      <c r="AZ47" s="1176" t="s">
        <v>1350</v>
      </c>
      <c r="BE47" s="1176">
        <v>2045</v>
      </c>
      <c r="BH47" s="1124" t="s">
        <v>1622</v>
      </c>
      <c r="BJ47" s="1273" t="s">
        <v>1028</v>
      </c>
      <c r="BL47" s="1273" t="s">
        <v>1028</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1367</v>
      </c>
      <c r="BE48" s="1176">
        <v>2046</v>
      </c>
      <c r="BH48" s="1124" t="s">
        <v>1626</v>
      </c>
      <c r="BJ48" s="1273" t="s">
        <v>1030</v>
      </c>
      <c r="BL48" s="1273" t="s">
        <v>1030</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1659</v>
      </c>
      <c r="AZ49" s="1176" t="s">
        <v>1383</v>
      </c>
      <c r="BE49" s="1176">
        <v>2047</v>
      </c>
      <c r="BH49" s="1124" t="s">
        <v>1046</v>
      </c>
      <c r="BJ49" s="1273" t="s">
        <v>1032</v>
      </c>
      <c r="BL49" s="1273" t="s">
        <v>1032</v>
      </c>
    </row>
    <row customHeight="1" ht="11.25">
      <c r="A50" s="1130" t="s">
        <v>1660</v>
      </c>
      <c r="E50" s="463" t="s">
        <v>1661</v>
      </c>
      <c r="F50" s="1171" t="s">
        <v>1016</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1662</v>
      </c>
      <c r="AZ50" s="1176" t="s">
        <v>1399</v>
      </c>
      <c r="BE50" s="1176">
        <v>2048</v>
      </c>
      <c r="BH50" s="1124" t="s">
        <v>1633</v>
      </c>
      <c r="BJ50" s="1273" t="s">
        <v>1034</v>
      </c>
      <c r="BL50" s="1273" t="s">
        <v>1034</v>
      </c>
    </row>
    <row customHeight="1" ht="11.25">
      <c r="A51" s="1130" t="s">
        <v>1663</v>
      </c>
      <c r="E51" s="463" t="s">
        <v>1664</v>
      </c>
      <c r="F51" s="1171" t="s">
        <v>1665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1415</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1671</v>
      </c>
      <c r="AZ52" s="1176" t="s">
        <v>1212</v>
      </c>
      <c r="BE52" s="1176">
        <v>2050</v>
      </c>
      <c r="BH52" s="1124" t="s">
        <v>1646</v>
      </c>
      <c r="BJ52" s="1273" t="s">
        <v>1045</v>
      </c>
      <c r="BL52" s="1273" t="s">
        <v>1045</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1214</v>
      </c>
      <c r="BE55" s="1176">
        <v>2053</v>
      </c>
      <c r="BH55" s="1126" t="s">
        <v>22</v>
      </c>
      <c r="BJ55" s="1273" t="s">
        <v>1046</v>
      </c>
      <c r="BL55" s="1273" t="s">
        <v>1046</v>
      </c>
    </row>
    <row customHeight="1" ht="11.25">
      <c r="A56" s="1130" t="s">
        <v>1681</v>
      </c>
      <c r="D56" s="1174" t="s">
        <v>1682</v>
      </c>
      <c r="E56" s="1151" t="s">
        <v>109</v>
      </c>
      <c r="F56" s="1130" t="s">
        <v>1683</v>
      </c>
      <c r="AX56" s="1176" t="s">
        <v>1684</v>
      </c>
      <c r="AZ56" s="1176" t="s">
        <v>1241</v>
      </c>
      <c r="BE56" s="1176">
        <v>2054</v>
      </c>
      <c r="BH56" s="1126" t="s">
        <v>22</v>
      </c>
      <c r="BJ56" s="1273" t="s">
        <v>1633</v>
      </c>
      <c r="BL56" s="1273" t="s">
        <v>1633</v>
      </c>
    </row>
    <row customHeight="1" ht="11.25">
      <c r="A57" s="1130" t="s">
        <v>1685</v>
      </c>
      <c r="D57" s="1174" t="s">
        <v>1686</v>
      </c>
      <c r="E57" s="1151" t="s">
        <v>109</v>
      </c>
      <c r="F57" s="1130" t="s">
        <v>1683</v>
      </c>
      <c r="AX57" s="1176" t="s">
        <v>1687</v>
      </c>
      <c r="AZ57" s="1176" t="s">
        <v>1276</v>
      </c>
      <c r="BE57" s="1176">
        <v>2055</v>
      </c>
      <c r="BJ57" s="1273" t="s">
        <v>1642</v>
      </c>
      <c r="BL57" s="1273" t="s">
        <v>1642</v>
      </c>
    </row>
    <row customHeight="1" ht="11.25">
      <c r="A58" s="1130" t="s">
        <v>1688</v>
      </c>
      <c r="D58" s="1174" t="s">
        <v>1689</v>
      </c>
      <c r="E58" s="1151" t="s">
        <v>109</v>
      </c>
      <c r="F58" s="1130" t="s">
        <v>1683</v>
      </c>
      <c r="AX58" s="1176" t="s">
        <v>1690</v>
      </c>
      <c r="BE58" s="1176">
        <v>2056</v>
      </c>
      <c r="BJ58" s="1273" t="s">
        <v>1646</v>
      </c>
      <c r="BL58" s="1273" t="s">
        <v>1646</v>
      </c>
    </row>
    <row customHeight="1" ht="11.25">
      <c r="A59" s="1130" t="s">
        <v>1691</v>
      </c>
      <c r="D59" s="1174" t="s">
        <v>130</v>
      </c>
      <c r="E59" s="1151" t="s">
        <v>1579</v>
      </c>
      <c r="F59" s="1130" t="s">
        <v>1692</v>
      </c>
      <c r="AX59" s="1176" t="s">
        <v>1693</v>
      </c>
      <c r="AZ59" s="1123" t="s">
        <v>1694</v>
      </c>
      <c r="BE59" s="1176">
        <v>2057</v>
      </c>
      <c r="BJ59" s="1273" t="s">
        <v>1649</v>
      </c>
      <c r="BL59" s="1273" t="s">
        <v>1649</v>
      </c>
    </row>
    <row customHeight="1" ht="11.25">
      <c r="A60" s="1130" t="s">
        <v>1695</v>
      </c>
      <c r="D60" s="1174" t="s">
        <v>1696</v>
      </c>
      <c r="E60" s="1151" t="s">
        <v>1579</v>
      </c>
      <c r="F60" s="1130" t="s">
        <v>1692</v>
      </c>
      <c r="AX60" s="1176" t="s">
        <v>1697</v>
      </c>
      <c r="AZ60" s="1176" t="s">
        <v>1215</v>
      </c>
      <c r="BE60" s="1176">
        <v>2058</v>
      </c>
      <c r="BJ60" s="1273" t="s">
        <v>1655</v>
      </c>
      <c r="BL60" s="1273" t="s">
        <v>1655</v>
      </c>
    </row>
    <row customHeight="1" ht="11.25">
      <c r="A61" s="1130" t="s">
        <v>1698</v>
      </c>
      <c r="D61" s="1174" t="s">
        <v>1699</v>
      </c>
      <c r="E61" s="1151" t="s">
        <v>1579</v>
      </c>
      <c r="F61" s="1130" t="s">
        <v>1692</v>
      </c>
      <c r="AX61" s="1176" t="s">
        <v>1700</v>
      </c>
      <c r="AZ61" s="1176" t="s">
        <v>1242</v>
      </c>
      <c r="BE61" s="1176">
        <v>2059</v>
      </c>
      <c r="BL61" s="1273" t="s">
        <v>1038</v>
      </c>
    </row>
    <row customHeight="1" ht="11.25">
      <c r="A62" s="1130" t="s">
        <v>1701</v>
      </c>
      <c r="D62" s="1174" t="s">
        <v>129</v>
      </c>
      <c r="E62" s="1151">
        <v>30</v>
      </c>
      <c r="F62" s="1130" t="s">
        <v>1692</v>
      </c>
      <c r="AZ62" s="1176" t="s">
        <v>1277</v>
      </c>
      <c r="BE62" s="1176">
        <v>2060</v>
      </c>
      <c r="BL62" s="1273" t="s">
        <v>1040</v>
      </c>
    </row>
    <row customHeight="1" ht="11.25">
      <c r="A63" s="1130" t="s">
        <v>1702</v>
      </c>
      <c r="D63" s="1174" t="s">
        <v>1703</v>
      </c>
      <c r="E63" s="1151">
        <v>30</v>
      </c>
      <c r="F63" s="1130" t="s">
        <v>1692</v>
      </c>
      <c r="AZ63" s="1176" t="s">
        <v>1309</v>
      </c>
      <c r="BE63" s="1176">
        <v>2061</v>
      </c>
    </row>
    <row customHeight="1" ht="11.25">
      <c r="A64" s="1130" t="s">
        <v>1704</v>
      </c>
      <c r="D64" s="1174" t="s">
        <v>1705</v>
      </c>
      <c r="E64" s="1151">
        <v>30</v>
      </c>
      <c r="F64" s="1130" t="s">
        <v>1692</v>
      </c>
      <c r="AZ64" s="1176" t="s">
        <v>1332</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1216</v>
      </c>
      <c r="BE67" s="1176">
        <v>2065</v>
      </c>
    </row>
    <row customHeight="1" ht="11.25">
      <c r="A68" s="1130" t="s">
        <v>1710</v>
      </c>
      <c r="AZ68" s="1176" t="s">
        <v>1243</v>
      </c>
      <c r="BE68" s="1176">
        <v>2066</v>
      </c>
      <c r="BH68" s="1123" t="s">
        <v>1711</v>
      </c>
      <c r="BJ68" s="1123" t="s">
        <v>1712</v>
      </c>
      <c r="BL68" s="1123" t="s">
        <v>1713</v>
      </c>
      <c r="BN68" s="1123" t="s">
        <v>1714</v>
      </c>
    </row>
    <row customHeight="1" ht="11.25">
      <c r="A69" s="1130" t="s">
        <v>1715</v>
      </c>
      <c r="AZ69" s="1176" t="s">
        <v>1278</v>
      </c>
      <c r="BE69" s="1176">
        <v>2067</v>
      </c>
      <c r="BH69" s="1124" t="s">
        <v>1716</v>
      </c>
      <c r="BI69" s="1173" t="s">
        <v>107</v>
      </c>
      <c r="BJ69" s="1124" t="s">
        <v>1717</v>
      </c>
      <c r="BK69" s="1173" t="s">
        <v>107</v>
      </c>
      <c r="BL69" s="1124" t="s">
        <v>1718</v>
      </c>
      <c r="BM69" s="1126" t="s">
        <v>107</v>
      </c>
      <c r="BN69" s="1124" t="s">
        <v>1719</v>
      </c>
    </row>
    <row customHeight="1" ht="11.25">
      <c r="A70" s="1130" t="s">
        <v>1720</v>
      </c>
      <c r="AZ70" s="1176" t="s">
        <v>1310</v>
      </c>
      <c r="BE70" s="1176">
        <v>2068</v>
      </c>
      <c r="BH70" s="1124" t="s">
        <v>1721</v>
      </c>
      <c r="BJ70" s="1124" t="s">
        <v>1722</v>
      </c>
      <c r="BL70" s="1124" t="s">
        <v>1723</v>
      </c>
      <c r="BN70" s="1124" t="s">
        <v>1724</v>
      </c>
    </row>
    <row customHeight="1" ht="11.25">
      <c r="A71" s="1130" t="s">
        <v>1725</v>
      </c>
      <c r="AZ71" s="1176" t="s">
        <v>1312</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109</v>
      </c>
      <c r="BJ73" s="1124" t="s">
        <v>1735</v>
      </c>
      <c r="BK73" s="1173" t="s">
        <v>109</v>
      </c>
      <c r="BL73" s="1124" t="s">
        <v>1736</v>
      </c>
      <c r="BM73" s="1126" t="s">
        <v>109</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1225</v>
      </c>
      <c r="BH76" s="1124" t="s">
        <v>1747</v>
      </c>
      <c r="BJ76" s="1124" t="s">
        <v>1748</v>
      </c>
      <c r="BL76" s="1124" t="s">
        <v>1749</v>
      </c>
    </row>
    <row customHeight="1" ht="11.25">
      <c r="A77" s="1130" t="s">
        <v>1750</v>
      </c>
      <c r="AZ77" s="1176" t="s">
        <v>1253</v>
      </c>
    </row>
    <row customHeight="1" ht="11.25">
      <c r="A78" s="1130" t="s">
        <v>1751</v>
      </c>
      <c r="AZ78" s="1176" t="s">
        <v>1285</v>
      </c>
    </row>
    <row customHeight="1" ht="11.25">
      <c r="A79" s="1130" t="s">
        <v>1752</v>
      </c>
      <c r="AZ79" s="1176" t="s">
        <v>1316</v>
      </c>
      <c r="BH79" s="1123" t="s">
        <v>1753</v>
      </c>
      <c r="BJ79" s="1123" t="s">
        <v>1754</v>
      </c>
      <c r="BL79" s="1123" t="s">
        <v>1755</v>
      </c>
    </row>
    <row customHeight="1" ht="11.25">
      <c r="A80" s="1130" t="s">
        <v>1756</v>
      </c>
      <c r="AZ80" s="1176" t="s">
        <v>1337</v>
      </c>
      <c r="BH80" s="1124" t="s">
        <v>1757</v>
      </c>
      <c r="BJ80" s="1124" t="s">
        <v>1758</v>
      </c>
      <c r="BL80" s="1124" t="s">
        <v>1759</v>
      </c>
    </row>
    <row customHeight="1" ht="11.25">
      <c r="A81" s="1130" t="s">
        <v>1760</v>
      </c>
      <c r="AZ81" s="1176" t="s">
        <v>1354</v>
      </c>
      <c r="BH81" s="1124" t="s">
        <v>1761</v>
      </c>
      <c r="BJ81" s="1124" t="s">
        <v>1762</v>
      </c>
      <c r="BL81" s="1124" t="s">
        <v>1763</v>
      </c>
    </row>
    <row customHeight="1" ht="11.25">
      <c r="A82" s="1130" t="s">
        <v>1764</v>
      </c>
      <c r="AZ82" s="1176" t="s">
        <v>1369</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1016</v>
      </c>
    </row>
    <row customHeight="1" ht="11.25">
      <c r="A91" s="1130" t="s">
        <v>1793</v>
      </c>
      <c r="AZ91" s="1176" t="s">
        <v>1052</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1415</v>
      </c>
      <c r="BL100" s="1124" t="s">
        <v>1415</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568</v>
      </c>
      <c r="BH108" s="1124" t="s">
        <v>1846</v>
      </c>
      <c r="BJ108" s="1124" t="s">
        <v>1847</v>
      </c>
      <c r="BL108" s="1124" t="s">
        <v>1501</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1212</v>
      </c>
    </row>
    <row customHeight="1" ht="11.25">
      <c r="AZ116" s="1957" t="s">
        <v>1835</v>
      </c>
      <c r="BA116" s="1958" t="s">
        <v>1836</v>
      </c>
      <c r="BH116" s="1124" t="s">
        <v>1239</v>
      </c>
    </row>
    <row customHeight="1" ht="11.25">
      <c r="BH117" s="1124" t="s">
        <v>1274</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FC936-288E-FAA8-D371-F23DC1C3BE88}"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296</v>
      </c>
      <c r="J1" s="511" t="s">
        <v>14</v>
      </c>
    </row>
    <row customHeight="1" ht="22.5" hidden="1">
      <c r="A2" s="558"/>
      <c r="B2" s="558"/>
      <c r="C2" s="1786" t="s">
        <v>686</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Мурманская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297</v>
      </c>
      <c r="E9" s="2261"/>
      <c r="F9" s="2261"/>
      <c r="G9" s="2264" t="s">
        <v>298</v>
      </c>
      <c r="J9" s="511">
        <v>11</v>
      </c>
    </row>
    <row customHeight="1" ht="11.549999999999999">
      <c r="A10" s="558"/>
      <c r="B10" s="558"/>
      <c r="C10" s="513"/>
      <c r="D10" s="1530" t="s">
        <v>87</v>
      </c>
      <c r="E10" s="1532" t="s">
        <v>299</v>
      </c>
      <c r="F10" s="1532" t="s">
        <v>300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"Горэлектросеть" ЗАТО г. Островной</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303</v>
      </c>
      <c r="G13" s="530"/>
      <c r="H13" s="1589"/>
      <c r="J13" s="511">
        <v>19</v>
      </c>
    </row>
    <row customHeight="1" ht="19.95">
      <c r="A14" s="558"/>
      <c r="B14" s="558"/>
      <c r="C14" s="513"/>
      <c r="D14" s="1579" t="s">
        <v>706</v>
      </c>
      <c r="E14" s="1580" t="s">
        <v>1853</v>
      </c>
      <c r="F14" s="1582"/>
      <c r="G14" s="1581" t="s">
        <v>1854</v>
      </c>
      <c r="H14" s="1589"/>
      <c r="J14" s="511">
        <v>19</v>
      </c>
    </row>
    <row customHeight="1" ht="19.95">
      <c r="A15" s="558"/>
      <c r="B15" s="558"/>
      <c r="C15" s="513"/>
      <c r="D15" s="1579" t="s">
        <v>304</v>
      </c>
      <c r="E15" s="1580" t="s">
        <v>1855</v>
      </c>
      <c r="F15" s="1582"/>
      <c r="G15" s="1581" t="s">
        <v>1856</v>
      </c>
      <c r="H15" s="1589"/>
      <c r="J15" s="511">
        <v>19</v>
      </c>
    </row>
    <row customHeight="1" ht="24">
      <c r="A16" s="558"/>
      <c r="B16" s="558"/>
      <c r="C16" s="513"/>
      <c r="D16" s="1579" t="s">
        <v>307</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109</v>
      </c>
      <c r="E19" s="1583" t="s">
        <v>1862</v>
      </c>
      <c r="F19" s="1577" t="s">
        <v>303</v>
      </c>
      <c r="G19" s="2527" t="s">
        <v>1863</v>
      </c>
      <c r="H19" s="531"/>
      <c r="J19" s="511">
        <v>22</v>
      </c>
    </row>
    <row s="4671" customFormat="1" customHeight="1" ht="5.25" hidden="1">
      <c r="A20" s="558"/>
      <c r="B20" s="558"/>
      <c r="C20" s="1585"/>
      <c r="D20" s="1584" t="s">
        <v>1113</v>
      </c>
      <c r="E20" s="1070"/>
      <c r="F20" s="1069"/>
      <c r="G20" s="2528"/>
      <c r="J20" s="1586">
        <v>0</v>
      </c>
    </row>
    <row customHeight="1" ht="15.75">
      <c r="A21" s="558"/>
      <c r="B21" s="558"/>
      <c r="C21" s="513"/>
      <c r="D21" s="523"/>
      <c r="E21" s="471" t="s">
        <v>336</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9D85F-7C71-87CC-3737-134382344ABF}"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686</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297</v>
      </c>
      <c r="F7" s="2158"/>
      <c r="G7" s="2158"/>
      <c r="H7" s="2158"/>
      <c r="I7" s="2158"/>
      <c r="J7" s="2530" t="s">
        <v>298</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212A1-3629-A9D5-AAF6-421DD0CCE66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686</v>
      </c>
      <c r="E2" s="1945"/>
      <c r="F2" s="1948" t="str">
        <f>IF(ROIV_INFO_NAME="","",ROIV_INFO_NAME)</f>
        <v>МУП "Горэлектросеть" ЗАТО г. Островной</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297</v>
      </c>
      <c r="F7" s="2158"/>
      <c r="G7" s="2158"/>
      <c r="H7" s="2158"/>
      <c r="I7" s="2158"/>
      <c r="J7" s="2158"/>
      <c r="K7" s="2158"/>
      <c r="L7" s="2530" t="s">
        <v>298</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"Горэлектросеть" ЗАТО г. Островной</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14612-D2C5-155E-AA89-2B4BFBB0962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686</v>
      </c>
      <c r="E2" s="1960"/>
      <c r="F2" s="1962" t="str">
        <f>IF(ROIV_INFO_NAME="","",ROIV_INFO_NAME)</f>
        <v>МУП "Горэлектросеть" ЗАТО г. Островной</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297</v>
      </c>
      <c r="F7" s="2158"/>
      <c r="G7" s="2158"/>
      <c r="H7" s="2158"/>
      <c r="I7" s="2158"/>
      <c r="J7" s="2158"/>
      <c r="K7" s="2158"/>
      <c r="L7" s="2530" t="s">
        <v>298</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"Горэлектросеть" ЗАТО г. Островной</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5D248-6EAB-19E4-5211-C3CDA646842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686</v>
      </c>
      <c r="E2" s="2183">
        <v>1</v>
      </c>
      <c r="F2" s="2359" t="str">
        <f>IF(region_name="","",region_name)</f>
        <v>Мурманская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686</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297</v>
      </c>
      <c r="F10" s="2183"/>
      <c r="G10" s="2183"/>
      <c r="H10" s="2183"/>
      <c r="I10" s="2183"/>
      <c r="J10" s="2183"/>
      <c r="K10" s="2183"/>
      <c r="L10" s="2183"/>
      <c r="M10" s="2157"/>
      <c r="N10" s="2534" t="s">
        <v>298</v>
      </c>
      <c r="O10" s="556"/>
      <c r="P10" s="556"/>
      <c r="Q10" s="563">
        <v>14</v>
      </c>
    </row>
    <row s="2864" customFormat="1" customHeight="1" ht="44.25">
      <c r="A11" s="1687"/>
      <c r="B11" s="1422"/>
      <c r="C11" s="1687"/>
      <c r="D11" s="1571"/>
      <c r="E11" s="2548" t="s">
        <v>87</v>
      </c>
      <c r="F11" s="2548" t="s">
        <v>301</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305</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Мурманская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77102-28F9-8A3A-7F2A-F7BAE8FFA2F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297</v>
      </c>
      <c r="E8" s="2265"/>
      <c r="F8" s="2265"/>
      <c r="G8" s="2265"/>
      <c r="H8" s="2265"/>
      <c r="I8" s="2265" t="s">
        <v>298</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387</v>
      </c>
      <c r="I10" s="2265"/>
      <c r="M10" s="177">
        <v>23</v>
      </c>
    </row>
    <row customHeight="1" ht="12" hidden="1">
      <c r="D11" s="143" t="s">
        <v>107</v>
      </c>
      <c r="E11" s="143" t="s">
        <v>90</v>
      </c>
      <c r="F11" s="143" t="s">
        <v>109</v>
      </c>
      <c r="G11" s="143" t="s">
        <v>91</v>
      </c>
      <c r="H11" s="143" t="s">
        <v>92</v>
      </c>
      <c r="I11" s="143" t="s">
        <v>110</v>
      </c>
      <c r="M11" s="177">
        <v>0</v>
      </c>
    </row>
    <row s="4500" customFormat="1" customHeight="1" ht="26.25">
      <c r="A12" s="201" t="s">
        <v>89</v>
      </c>
      <c r="B12" s="181" t="s">
        <v>22</v>
      </c>
      <c r="C12" s="182"/>
      <c r="D12" s="184" t="s">
        <v>107</v>
      </c>
      <c r="E12" s="437"/>
      <c r="F12" s="437"/>
      <c r="G12" s="1790" t="s">
        <v>22</v>
      </c>
      <c r="H12" s="438"/>
      <c r="I12" s="2225" t="s">
        <v>1890</v>
      </c>
      <c r="K12" s="328"/>
      <c r="L12" s="329"/>
      <c r="M12" s="173">
        <v>25</v>
      </c>
    </row>
    <row customHeight="1" ht="15.75">
      <c r="A13" s="177"/>
      <c r="B13" s="177"/>
      <c r="C13" s="177"/>
      <c r="D13" s="165"/>
      <c r="E13" s="186" t="s">
        <v>465</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F313A-146C-1383-6737-F3CCA75B3C8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5BEAA-2B66-7791-BEE2-AEF6A5074A9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284</v>
      </c>
      <c r="M9" s="125">
        <v>16</v>
      </c>
    </row>
    <row customHeight="1" ht="12.75">
      <c r="C10" s="148"/>
      <c r="D10" s="143" t="s">
        <v>107</v>
      </c>
      <c r="E10" s="143" t="s">
        <v>108</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82EE2-A8B9-4727-2244-38A71B2FA7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BF6EF-05FD-839B-F867-1EA8F6739C7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686</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100</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686</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686</v>
      </c>
      <c r="D23" s="2164" t="s">
        <v>107</v>
      </c>
      <c r="E23" s="2165"/>
      <c r="F23" s="2163" t="s">
        <v>19</v>
      </c>
      <c r="G23" s="2613"/>
      <c r="H23" s="2183">
        <v>1</v>
      </c>
      <c r="I23" s="2615" t="str">
        <f>IF(U23="","",INDEX(TERRITORY_MR_LIST,MATCH(U23,TERRITORY_LIST_ID,0)))</f>
        <v/>
      </c>
      <c r="J23" s="2163" t="s">
        <v>19</v>
      </c>
      <c r="K23" s="888"/>
      <c r="L23" s="1838" t="s">
        <v>107</v>
      </c>
      <c r="M23" s="659"/>
      <c r="N23" s="660"/>
      <c r="O23" s="660"/>
      <c r="P23" s="660"/>
      <c r="Q23" s="660"/>
      <c r="R23" s="660"/>
      <c r="S23" s="660"/>
      <c r="T23" s="660"/>
      <c r="U23" s="661"/>
      <c r="V23" s="660"/>
      <c r="W23" s="660"/>
      <c r="X23" s="651"/>
      <c r="Y23" s="651" t="s">
        <v>117</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119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686</v>
      </c>
      <c r="H29" s="2159">
        <v>1</v>
      </c>
      <c r="I29" s="2618" t="str">
        <f>IF(U29="","",INDEX(TERRITORY_MR_LIST,MATCH(U29,TERRITORY_LIST_ID,0)))</f>
        <v/>
      </c>
      <c r="J29" s="2163" t="s">
        <v>19</v>
      </c>
      <c r="K29" s="888"/>
      <c r="L29" s="1838" t="s">
        <v>107</v>
      </c>
      <c r="M29" s="659"/>
      <c r="N29" s="660"/>
      <c r="O29" s="660"/>
      <c r="P29" s="660"/>
      <c r="Q29" s="660"/>
      <c r="R29" s="660"/>
      <c r="S29" s="660"/>
      <c r="T29" s="660"/>
      <c r="U29" s="661"/>
      <c r="V29" s="660"/>
      <c r="W29" s="660"/>
      <c r="X29" s="651"/>
      <c r="Y29" s="651" t="s">
        <v>117</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686</v>
      </c>
      <c r="L34" s="1785" t="s">
        <v>107</v>
      </c>
      <c r="M34" s="867"/>
      <c r="N34" s="868"/>
      <c r="O34" s="660"/>
      <c r="P34" s="660"/>
      <c r="Q34" s="660"/>
      <c r="R34" s="660"/>
      <c r="S34" s="660"/>
      <c r="T34" s="660"/>
      <c r="U34" s="661"/>
      <c r="V34" s="660"/>
      <c r="W34" s="660"/>
      <c r="X34" s="651"/>
      <c r="Y34" s="651" t="s">
        <v>117</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310</v>
      </c>
      <c r="B47" s="558"/>
      <c r="C47" s="2269"/>
      <c r="D47" s="501" t="str">
        <f>A47</f>
        <v>5.1</v>
      </c>
      <c r="E47" s="498" t="s">
        <v>311</v>
      </c>
      <c r="F47" s="2032" t="s">
        <v>303</v>
      </c>
      <c r="G47" s="500" t="s">
        <v>312</v>
      </c>
      <c r="H47" s="531"/>
      <c r="I47" s="908"/>
    </row>
    <row s="3226" customFormat="1" customHeight="1" ht="22.5">
      <c r="A48" s="2258"/>
      <c r="B48" s="558"/>
      <c r="C48" s="2269"/>
      <c r="D48" s="496" t="str">
        <f>D47&amp;".1"</f>
        <v>5.1.1</v>
      </c>
      <c r="E48" s="495" t="s">
        <v>313</v>
      </c>
      <c r="F48" s="2033" t="s">
        <v>22</v>
      </c>
      <c r="G48" s="530"/>
      <c r="H48" s="531"/>
      <c r="I48" s="908"/>
    </row>
    <row s="3226" customFormat="1" customHeight="1" ht="22.5">
      <c r="A49" s="2258"/>
      <c r="B49" s="558"/>
      <c r="C49" s="2269"/>
      <c r="D49" s="496" t="str">
        <f>D47&amp;".2"</f>
        <v>5.1.2</v>
      </c>
      <c r="E49" s="495" t="s">
        <v>314</v>
      </c>
      <c r="F49" s="1788" t="s">
        <v>22</v>
      </c>
      <c r="G49" s="500" t="s">
        <v>315</v>
      </c>
      <c r="H49" s="531"/>
      <c r="I49" s="908"/>
    </row>
    <row s="3226" customFormat="1" customHeight="1" ht="22.5">
      <c r="A50" s="2258"/>
      <c r="B50" s="558"/>
      <c r="C50" s="2269"/>
      <c r="D50" s="496" t="str">
        <f>D47&amp;".3"</f>
        <v>5.1.3</v>
      </c>
      <c r="E50" s="495" t="s">
        <v>316</v>
      </c>
      <c r="F50" s="2033" t="s">
        <v>22</v>
      </c>
      <c r="G50" s="530"/>
      <c r="H50" s="531"/>
      <c r="I50" s="908"/>
    </row>
    <row s="3226" customFormat="1" customHeight="1" ht="22.5">
      <c r="A51" s="2258"/>
      <c r="B51" s="558"/>
      <c r="C51" s="2269"/>
      <c r="D51" s="496" t="str">
        <f>D47&amp;".4"</f>
        <v>5.1.4</v>
      </c>
      <c r="E51" s="495" t="s">
        <v>317</v>
      </c>
      <c r="F51" s="2033" t="s">
        <v>22</v>
      </c>
      <c r="G51" s="500" t="s">
        <v>318</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389</v>
      </c>
      <c r="Q56" s="572" t="s">
        <v>390</v>
      </c>
      <c r="R56" s="573" t="s">
        <v>391</v>
      </c>
      <c r="S56" s="1692" t="s">
        <v>392</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378</v>
      </c>
      <c r="AQ60" s="1680" t="s">
        <v>378</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107</v>
      </c>
      <c r="I101" s="2572"/>
      <c r="J101" s="2541"/>
      <c r="K101" s="2573"/>
      <c r="L101" s="2163" t="s">
        <v>19</v>
      </c>
      <c r="M101" s="2164"/>
      <c r="N101" s="2042"/>
      <c r="O101" s="1233" t="s">
        <v>373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107</v>
      </c>
      <c r="E115" s="2433" t="s">
        <v>103</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607</v>
      </c>
      <c r="F118" s="2432"/>
      <c r="G118" s="2432"/>
      <c r="H118" s="2432"/>
      <c r="I118" s="2432"/>
      <c r="J118" s="2432"/>
      <c r="K118" s="2432"/>
      <c r="L118" s="2432"/>
      <c r="M118" s="2432"/>
      <c r="N118" s="2432"/>
      <c r="O118" s="2432"/>
      <c r="P118" s="2432"/>
      <c r="Q118" s="614">
        <f>SUMIF(T119:T120,"i",Q119:Q120)</f>
        <v>0</v>
      </c>
      <c r="R118" s="1073"/>
      <c r="S118" s="1854" t="s">
        <v>608</v>
      </c>
      <c r="T118" s="773" t="s">
        <v>609</v>
      </c>
      <c r="U118" s="2430">
        <v>1</v>
      </c>
      <c r="V118" s="2430" t="s">
        <v>572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610</v>
      </c>
      <c r="F121" s="2432"/>
      <c r="G121" s="2432"/>
      <c r="H121" s="2432"/>
      <c r="I121" s="2432"/>
      <c r="J121" s="2432"/>
      <c r="K121" s="2432"/>
      <c r="L121" s="2432"/>
      <c r="M121" s="2432"/>
      <c r="N121" s="2432"/>
      <c r="O121" s="2432"/>
      <c r="P121" s="2432"/>
      <c r="Q121" s="614">
        <f>SUMIF(T122:T123,"i",Q122:Q123)</f>
        <v>0</v>
      </c>
      <c r="R121" s="1073"/>
      <c r="S121" s="1854" t="s">
        <v>611</v>
      </c>
      <c r="T121" s="773" t="s">
        <v>609</v>
      </c>
      <c r="U121" s="2430">
        <v>1</v>
      </c>
      <c r="V121" s="2430" t="s">
        <v>572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107</v>
      </c>
      <c r="E127" s="2433" t="s">
        <v>103</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607</v>
      </c>
      <c r="F130" s="2432"/>
      <c r="G130" s="2432"/>
      <c r="H130" s="2432"/>
      <c r="I130" s="2432"/>
      <c r="J130" s="2432"/>
      <c r="K130" s="2432"/>
      <c r="L130" s="2432"/>
      <c r="M130" s="2432"/>
      <c r="N130" s="2432"/>
      <c r="O130" s="2432"/>
      <c r="P130" s="2432"/>
      <c r="Q130" s="614">
        <f>SUMIF(T131:T132,"i",Q131:Q132)</f>
        <v>0</v>
      </c>
      <c r="R130" s="1073"/>
      <c r="S130" s="1854" t="s">
        <v>608</v>
      </c>
      <c r="T130" s="773" t="s">
        <v>609</v>
      </c>
      <c r="U130" s="2430">
        <v>1</v>
      </c>
      <c r="V130" s="2430" t="s">
        <v>572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609</v>
      </c>
      <c r="U133" s="2430">
        <v>1</v>
      </c>
      <c r="V133" s="2430" t="s">
        <v>572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107</v>
      </c>
      <c r="G139" s="2631" t="s">
        <v>22</v>
      </c>
      <c r="H139" s="345"/>
      <c r="I139" s="693" t="s">
        <v>107</v>
      </c>
      <c r="J139" s="1863" t="s">
        <v>1932</v>
      </c>
      <c r="K139" s="694" t="s">
        <v>543</v>
      </c>
      <c r="L139" s="2280" t="s">
        <v>543</v>
      </c>
      <c r="M139" s="2633"/>
      <c r="N139" s="694" t="s">
        <v>543</v>
      </c>
      <c r="O139" s="694" t="s">
        <v>543</v>
      </c>
      <c r="P139" s="694" t="s">
        <v>543</v>
      </c>
      <c r="Q139" s="695">
        <f>SUM(Q140:Q142)</f>
        <v>0</v>
      </c>
      <c r="R139" s="695">
        <f>IF(R136=0,0,(Q136/R136)*100)</f>
        <v>0</v>
      </c>
      <c r="S139" s="2235"/>
      <c r="T139" s="773" t="s">
        <v>609</v>
      </c>
      <c r="U139" s="145"/>
      <c r="V139" s="145"/>
      <c r="AC139" s="145"/>
    </row>
    <row s="2909" customFormat="1" customHeight="1" ht="11.25">
      <c r="A140" s="1862"/>
      <c r="B140" s="1216"/>
      <c r="C140" s="468"/>
      <c r="D140" s="145"/>
      <c r="E140" s="2629"/>
      <c r="F140" s="2164"/>
      <c r="G140" s="2631"/>
      <c r="H140" s="2183"/>
      <c r="I140" s="2571" t="s">
        <v>1019</v>
      </c>
      <c r="J140" s="2625"/>
      <c r="K140" s="2626"/>
      <c r="L140" s="696"/>
      <c r="M140" s="697" t="s">
        <v>107</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1019</v>
      </c>
      <c r="J147" s="2625"/>
      <c r="K147" s="2626"/>
      <c r="L147" s="696"/>
      <c r="M147" s="697" t="s">
        <v>107</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107</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107</v>
      </c>
      <c r="N154" s="2560" t="str">
        <f>IF(Z154="","",INDEX(TERRITORY_MR_LIST,MATCH(Z154,TERRITORY_LIST_ID,0)))</f>
        <v/>
      </c>
      <c r="O154" s="2241" t="s">
        <v>65</v>
      </c>
      <c r="P154" s="2164"/>
      <c r="Q154" s="2164" t="s">
        <v>107</v>
      </c>
      <c r="R154" s="2558" t="s">
        <v>22</v>
      </c>
      <c r="S154" s="2163" t="s">
        <v>65</v>
      </c>
      <c r="T154" s="1867"/>
      <c r="U154" s="1867" t="s">
        <v>107</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411</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412</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107</v>
      </c>
      <c r="N160" s="2560" t="str">
        <f>IF(Z160="","",INDEX(TERRITORY_MR_LIST,MATCH(Z160,TERRITORY_LIST_ID,0)))</f>
        <v/>
      </c>
      <c r="O160" s="2241" t="s">
        <v>65</v>
      </c>
      <c r="P160" s="2164"/>
      <c r="Q160" s="2164" t="s">
        <v>107</v>
      </c>
      <c r="R160" s="2558" t="s">
        <v>22</v>
      </c>
      <c r="S160" s="2163" t="s">
        <v>65</v>
      </c>
      <c r="T160" s="1867"/>
      <c r="U160" s="1867" t="s">
        <v>107</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411</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412</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107</v>
      </c>
      <c r="N165" s="2560" t="str">
        <f>IF(Z165="","",INDEX(TERRITORY_MR_LIST,MATCH(Z165,TERRITORY_LIST_ID,0)))</f>
        <v/>
      </c>
      <c r="O165" s="2241" t="s">
        <v>65</v>
      </c>
      <c r="P165" s="2164"/>
      <c r="Q165" s="2164" t="s">
        <v>107</v>
      </c>
      <c r="R165" s="2558" t="s">
        <v>22</v>
      </c>
      <c r="S165" s="2163" t="s">
        <v>65</v>
      </c>
      <c r="T165" s="1867"/>
      <c r="U165" s="1867" t="s">
        <v>107</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411</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107</v>
      </c>
      <c r="R169" s="2558" t="s">
        <v>22</v>
      </c>
      <c r="S169" s="2163" t="s">
        <v>65</v>
      </c>
      <c r="T169" s="1867"/>
      <c r="U169" s="1867" t="s">
        <v>107</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107</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107</v>
      </c>
      <c r="N176" s="2560" t="str">
        <f>IF(Z176="","",INDEX(TERRITORY_MR_LIST,MATCH(Z176,TERRITORY_LIST_ID,0)))</f>
        <v/>
      </c>
      <c r="O176" s="2241" t="s">
        <v>65</v>
      </c>
      <c r="P176" s="2164"/>
      <c r="Q176" s="2164" t="s">
        <v>107</v>
      </c>
      <c r="R176" s="2558" t="s">
        <v>22</v>
      </c>
      <c r="S176" s="2462" t="s">
        <v>19</v>
      </c>
      <c r="T176" s="1858"/>
      <c r="U176" s="1858" t="s">
        <v>107</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107</v>
      </c>
      <c r="N182" s="2560" t="str">
        <f>IF(Z182="","",INDEX(TERRITORY_MR_LIST,MATCH(Z182,TERRITORY_LIST_ID,0)))</f>
        <v/>
      </c>
      <c r="O182" s="2241" t="s">
        <v>65</v>
      </c>
      <c r="P182" s="2164"/>
      <c r="Q182" s="2164" t="s">
        <v>107</v>
      </c>
      <c r="R182" s="2558" t="s">
        <v>22</v>
      </c>
      <c r="S182" s="2462" t="s">
        <v>19</v>
      </c>
      <c r="T182" s="1858"/>
      <c r="U182" s="1858" t="s">
        <v>107</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107</v>
      </c>
      <c r="N187" s="2560" t="str">
        <f>IF(Z187="","",INDEX(TERRITORY_MR_LIST,MATCH(Z187,TERRITORY_LIST_ID,0)))</f>
        <v/>
      </c>
      <c r="O187" s="2241" t="s">
        <v>65</v>
      </c>
      <c r="P187" s="2164"/>
      <c r="Q187" s="2164" t="s">
        <v>107</v>
      </c>
      <c r="R187" s="2558" t="s">
        <v>22</v>
      </c>
      <c r="S187" s="2462" t="s">
        <v>19</v>
      </c>
      <c r="T187" s="1858"/>
      <c r="U187" s="1858" t="s">
        <v>107</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107</v>
      </c>
      <c r="R191" s="2558" t="s">
        <v>22</v>
      </c>
      <c r="S191" s="2462" t="s">
        <v>19</v>
      </c>
      <c r="T191" s="1858"/>
      <c r="U191" s="1858" t="s">
        <v>107</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107</v>
      </c>
      <c r="P202" s="2573"/>
      <c r="Q202" s="1636"/>
      <c r="R202" s="2241" t="s">
        <v>65</v>
      </c>
      <c r="S202" s="2241" t="s">
        <v>65</v>
      </c>
      <c r="T202" s="1911"/>
      <c r="U202" s="2164" t="s">
        <v>107</v>
      </c>
      <c r="V202" s="2580" t="str">
        <f>IF(AK202="","",INDEX(TERRITORY_MR_LIST,MATCH(AK202,TERRITORY_LIST_ID,0)))</f>
        <v/>
      </c>
      <c r="W202" s="1637"/>
      <c r="X202" s="2241" t="s">
        <v>65</v>
      </c>
      <c r="Y202" s="2241" t="s">
        <v>19</v>
      </c>
      <c r="Z202" s="1620"/>
      <c r="AA202" s="2164" t="s">
        <v>107</v>
      </c>
      <c r="AB202" s="2582"/>
      <c r="AC202" s="1638"/>
      <c r="AD202" s="2241" t="s">
        <v>65</v>
      </c>
      <c r="AE202" s="2241" t="s">
        <v>19</v>
      </c>
      <c r="AF202" s="1618"/>
      <c r="AG202" s="1867" t="s">
        <v>107</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101</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D0D11-F44B-102F-4883-5FE9F54160A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1941</v>
      </c>
      <c r="B1" s="902"/>
      <c r="C1" s="1038" t="s">
        <v>1942</v>
      </c>
      <c r="D1" s="1036" t="s">
        <v>805</v>
      </c>
      <c r="E1" s="1036" t="s">
        <v>851</v>
      </c>
      <c r="F1" s="1036" t="s">
        <v>904</v>
      </c>
      <c r="G1" s="1036" t="s">
        <v>891</v>
      </c>
      <c r="H1" s="1036" t="s">
        <v>1616</v>
      </c>
    </row>
    <row customHeight="1" ht="9">
      <c r="A2" s="1039" t="s">
        <v>1943</v>
      </c>
      <c r="B2" s="1039"/>
      <c r="C2" s="1040" t="str">
        <f>INDEX(TEMPLATE_NUMBER_FORM_LIST,MATCH(TEMPLATE_SPHERE,TEMPLATE_SPHERE_LIST,0))</f>
        <v>10</v>
      </c>
      <c r="D2" s="1039" t="s">
        <v>1466</v>
      </c>
      <c r="E2" s="1039" t="s">
        <v>148</v>
      </c>
      <c r="F2" s="1041" t="s">
        <v>148</v>
      </c>
      <c r="G2" s="1039" t="s">
        <v>148</v>
      </c>
      <c r="H2" s="1042"/>
    </row>
    <row customHeight="1" ht="63">
      <c r="A3" s="902"/>
      <c r="B3" s="902" t="s">
        <v>107</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1945</v>
      </c>
      <c r="B4" s="902" t="s">
        <v>108</v>
      </c>
      <c r="C4" s="1040" t="str">
        <f>IF(TEMPLATE_SPHERE="HEAT",D4,IF(TEMPLATE_SPHERE="TKO",H4,E4))</f>
        <v>Форма 1. Информация об организации, осуществляющей холодное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1952</v>
      </c>
      <c r="B7" s="902" t="s">
        <v>109</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холодное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7D5D62-BA25-A80F-7DCE-6D2826E467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805</v>
      </c>
      <c r="D2" s="897" t="s">
        <v>851</v>
      </c>
      <c r="E2" s="897" t="s">
        <v>904</v>
      </c>
      <c r="F2" s="897" t="s">
        <v>891</v>
      </c>
      <c r="G2" s="897" t="s">
        <v>1616</v>
      </c>
      <c r="H2" s="899"/>
      <c r="I2" s="899"/>
      <c r="J2" s="899"/>
      <c r="K2" s="899"/>
      <c r="L2" s="899"/>
      <c r="M2" s="899"/>
      <c r="N2" s="899"/>
      <c r="O2" s="897" t="s">
        <v>805</v>
      </c>
      <c r="P2" s="897" t="s">
        <v>851</v>
      </c>
      <c r="Q2" s="897" t="s">
        <v>891</v>
      </c>
      <c r="R2" s="897" t="s">
        <v>904</v>
      </c>
      <c r="S2" s="897" t="s">
        <v>1616</v>
      </c>
      <c r="T2" s="897" t="s">
        <v>805</v>
      </c>
      <c r="U2" s="897" t="s">
        <v>851</v>
      </c>
      <c r="V2" s="897" t="s">
        <v>891</v>
      </c>
      <c r="W2" s="897" t="s">
        <v>904</v>
      </c>
      <c r="X2" s="897" t="s">
        <v>1616</v>
      </c>
      <c r="Y2" s="897"/>
      <c r="Z2" s="897" t="s">
        <v>805</v>
      </c>
      <c r="AA2" s="906" t="s">
        <v>851</v>
      </c>
      <c r="AB2" s="897" t="s">
        <v>891</v>
      </c>
      <c r="AC2" s="897" t="s">
        <v>904</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1555</v>
      </c>
      <c r="D11" s="2655" t="s">
        <v>1551</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706</v>
      </c>
      <c r="P20" s="1013" t="s">
        <v>706</v>
      </c>
      <c r="Q20" s="1013" t="s">
        <v>706</v>
      </c>
      <c r="R20" s="1013" t="s">
        <v>706</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304</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304</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307</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726</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307</v>
      </c>
      <c r="P25" s="1013" t="s">
        <v>304</v>
      </c>
      <c r="Q25" s="1013" t="s">
        <v>733</v>
      </c>
      <c r="R25" s="1013" t="s">
        <v>304</v>
      </c>
      <c r="S25" s="1013"/>
      <c r="T25" s="1020" t="s">
        <v>2056</v>
      </c>
      <c r="U25" s="902" t="s">
        <v>2056</v>
      </c>
      <c r="V25" s="902" t="s">
        <v>2056</v>
      </c>
      <c r="W25" s="902" t="s">
        <v>2056</v>
      </c>
      <c r="X25" s="899"/>
      <c r="Y25" s="1056"/>
      <c r="Z25" s="902"/>
      <c r="AA25" s="905"/>
      <c r="AB25" s="902"/>
      <c r="AC25" s="902"/>
      <c r="AD25" s="902"/>
    </row>
    <row customHeight="1" ht="18">
      <c r="A26" s="901"/>
      <c r="B26" s="955">
        <v>9</v>
      </c>
      <c r="C26" s="899" t="s">
        <v>649</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722</v>
      </c>
      <c r="P26" s="1013" t="s">
        <v>716</v>
      </c>
      <c r="Q26" s="1013" t="s">
        <v>2057</v>
      </c>
      <c r="R26" s="1013" t="s">
        <v>716</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653</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724</v>
      </c>
      <c r="P27" s="1013" t="s">
        <v>718</v>
      </c>
      <c r="Q27" s="1013" t="s">
        <v>2059</v>
      </c>
      <c r="R27" s="1013" t="s">
        <v>718</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726</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733</v>
      </c>
      <c r="P29" s="1013" t="s">
        <v>307</v>
      </c>
      <c r="Q29" s="1013"/>
      <c r="R29" s="1013" t="s">
        <v>307</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735</v>
      </c>
      <c r="P30" s="1013" t="s">
        <v>726</v>
      </c>
      <c r="Q30" s="1013" t="s">
        <v>735</v>
      </c>
      <c r="R30" s="1013" t="s">
        <v>726</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2066</v>
      </c>
      <c r="P31" s="1013" t="s">
        <v>729</v>
      </c>
      <c r="Q31" s="1013" t="s">
        <v>2066</v>
      </c>
      <c r="R31" s="1013" t="s">
        <v>729</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731</v>
      </c>
      <c r="Q32" s="1013" t="s">
        <v>2069</v>
      </c>
      <c r="R32" s="1013" t="s">
        <v>731</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737</v>
      </c>
      <c r="P33" s="1013" t="s">
        <v>733</v>
      </c>
      <c r="Q33" s="1013" t="s">
        <v>737</v>
      </c>
      <c r="R33" s="1013" t="s">
        <v>733</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739</v>
      </c>
      <c r="P36" s="1013" t="s">
        <v>735</v>
      </c>
      <c r="Q36" s="1013" t="s">
        <v>739</v>
      </c>
      <c r="R36" s="1013" t="s">
        <v>735</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743</v>
      </c>
      <c r="P39" s="1013" t="s">
        <v>737</v>
      </c>
      <c r="Q39" s="1013" t="s">
        <v>743</v>
      </c>
      <c r="R39" s="1013" t="s">
        <v>737</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739</v>
      </c>
      <c r="Q40" s="1013" t="s">
        <v>2092</v>
      </c>
      <c r="R40" s="1013" t="s">
        <v>739</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743</v>
      </c>
      <c r="Q43" s="1013" t="s">
        <v>2103</v>
      </c>
      <c r="R43" s="1013" t="s">
        <v>743</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747</v>
      </c>
      <c r="AA52" s="905" t="s">
        <v>747</v>
      </c>
      <c r="AB52" s="905" t="s">
        <v>747</v>
      </c>
      <c r="AC52" s="905" t="s">
        <v>747</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751</v>
      </c>
      <c r="P53" s="1013" t="s">
        <v>321</v>
      </c>
      <c r="Q53" s="1013" t="s">
        <v>321</v>
      </c>
      <c r="R53" s="1013" t="s">
        <v>321</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109</v>
      </c>
      <c r="P54" s="1013" t="s">
        <v>90</v>
      </c>
      <c r="Q54" s="1013" t="s">
        <v>90</v>
      </c>
      <c r="R54" s="1013" t="s">
        <v>90</v>
      </c>
      <c r="S54" s="1013"/>
      <c r="T54" s="899" t="s">
        <v>749</v>
      </c>
      <c r="U54" s="899" t="s">
        <v>749</v>
      </c>
      <c r="V54" s="899" t="s">
        <v>749</v>
      </c>
      <c r="W54" s="899" t="s">
        <v>749</v>
      </c>
      <c r="X54" s="899"/>
      <c r="Y54" s="1056"/>
      <c r="Z54" s="902" t="s">
        <v>750</v>
      </c>
      <c r="AA54" s="902" t="s">
        <v>750</v>
      </c>
      <c r="AB54" s="902" t="s">
        <v>750</v>
      </c>
      <c r="AC54" s="902" t="s">
        <v>750</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310</v>
      </c>
      <c r="P55" s="1013" t="s">
        <v>751</v>
      </c>
      <c r="Q55" s="1013" t="s">
        <v>751</v>
      </c>
      <c r="R55" s="1013" t="s">
        <v>751</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1019</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754</v>
      </c>
      <c r="Q56" s="1013" t="s">
        <v>754</v>
      </c>
      <c r="R56" s="1013" t="s">
        <v>754</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756</v>
      </c>
      <c r="AA56" s="902" t="s">
        <v>756</v>
      </c>
      <c r="AB56" s="902" t="s">
        <v>756</v>
      </c>
      <c r="AC56" s="902" t="s">
        <v>756</v>
      </c>
      <c r="AD56" s="902"/>
    </row>
    <row customHeight="1" ht="27">
      <c r="A57" s="901"/>
      <c r="B57" s="955">
        <v>40</v>
      </c>
      <c r="C57" s="899" t="s">
        <v>1021</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757</v>
      </c>
      <c r="Q57" s="1013" t="s">
        <v>757</v>
      </c>
      <c r="R57" s="1013" t="s">
        <v>757</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759</v>
      </c>
      <c r="AA57" s="902" t="s">
        <v>759</v>
      </c>
      <c r="AB57" s="902" t="s">
        <v>759</v>
      </c>
      <c r="AC57" s="902" t="s">
        <v>759</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879</v>
      </c>
      <c r="P58" s="1013" t="s">
        <v>793</v>
      </c>
      <c r="Q58" s="1013" t="s">
        <v>793</v>
      </c>
      <c r="R58" s="1013" t="s">
        <v>793</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109</v>
      </c>
      <c r="Q59" s="1013" t="s">
        <v>109</v>
      </c>
      <c r="R59" s="1013" t="s">
        <v>109</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626</v>
      </c>
      <c r="U60" s="899" t="s">
        <v>626</v>
      </c>
      <c r="V60" s="899" t="s">
        <v>626</v>
      </c>
      <c r="W60" s="899" t="s">
        <v>626</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110</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147</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148</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149</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110</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147</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148</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149</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110</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147</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631</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110</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147</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148</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149</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150</v>
      </c>
      <c r="P88" s="1013"/>
      <c r="Q88" s="1013"/>
      <c r="R88" s="1013"/>
      <c r="S88" s="1013"/>
      <c r="T88" s="899" t="s">
        <v>663</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151</v>
      </c>
      <c r="P89" s="1013" t="s">
        <v>150</v>
      </c>
      <c r="Q89" s="1013" t="s">
        <v>150</v>
      </c>
      <c r="R89" s="1013" t="s">
        <v>148</v>
      </c>
      <c r="S89" s="1013"/>
      <c r="T89" s="899" t="s">
        <v>671</v>
      </c>
      <c r="U89" s="899" t="s">
        <v>671</v>
      </c>
      <c r="V89" s="899" t="s">
        <v>671</v>
      </c>
      <c r="W89" s="899" t="s">
        <v>671</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152</v>
      </c>
      <c r="P90" s="1013"/>
      <c r="Q90" s="1013"/>
      <c r="R90" s="1013"/>
      <c r="S90" s="1013"/>
      <c r="T90" s="899" t="s">
        <v>673</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151</v>
      </c>
      <c r="Q91" s="1013" t="s">
        <v>151</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152</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1460</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1460</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1466</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1478</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1492</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1504</v>
      </c>
      <c r="P99" s="1013"/>
      <c r="Q99" s="1013"/>
      <c r="R99" s="1013"/>
      <c r="S99" s="1013"/>
      <c r="T99" s="899" t="s">
        <v>2215</v>
      </c>
      <c r="U99" s="899"/>
      <c r="V99" s="899"/>
      <c r="W99" s="899"/>
      <c r="X99" s="899"/>
      <c r="Y99" s="1056"/>
      <c r="Z99" s="902" t="s">
        <v>628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1560</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598C4-8969-AB63-9F6F-F06BE5A36A6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МУП "Горэлектросеть" ЗАТО г. Островной</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420</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421</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424</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297</v>
      </c>
      <c r="M14" s="2183"/>
      <c r="N14" s="2183"/>
      <c r="O14" s="2183"/>
      <c r="P14" s="2183"/>
      <c r="Q14" s="2183"/>
      <c r="R14" s="2183"/>
      <c r="S14" s="2183"/>
      <c r="T14" s="2183"/>
      <c r="U14" s="2183"/>
      <c r="V14" s="2183"/>
      <c r="W14" s="2183"/>
      <c r="X14" s="2183" t="s">
        <v>298</v>
      </c>
      <c r="AD14" s="1211">
        <v>14</v>
      </c>
    </row>
    <row customHeight="1" ht="14.699999999999998">
      <c r="J15" s="432"/>
      <c r="K15" s="432"/>
      <c r="L15" s="2329" t="s">
        <v>87</v>
      </c>
      <c r="M15" s="2265" t="s">
        <v>425</v>
      </c>
      <c r="N15" s="357"/>
      <c r="O15" s="2330" t="s">
        <v>2225</v>
      </c>
      <c r="P15" s="2331"/>
      <c r="Q15" s="2331"/>
      <c r="R15" s="2331"/>
      <c r="S15" s="2331"/>
      <c r="T15" s="2331"/>
      <c r="U15" s="2332"/>
      <c r="V15" s="2333" t="s">
        <v>427</v>
      </c>
      <c r="W15" s="2336" t="s">
        <v>1143</v>
      </c>
      <c r="X15" s="2183"/>
      <c r="AD15" s="1211">
        <v>14</v>
      </c>
    </row>
    <row customHeight="1" ht="35.699999999999996">
      <c r="J16" s="432"/>
      <c r="K16" s="432"/>
      <c r="L16" s="2329"/>
      <c r="M16" s="2265"/>
      <c r="N16" s="1087"/>
      <c r="O16" s="2316" t="s">
        <v>430</v>
      </c>
      <c r="P16" s="2316" t="s">
        <v>431</v>
      </c>
      <c r="Q16" s="2318" t="s">
        <v>432</v>
      </c>
      <c r="R16" s="2319"/>
      <c r="S16" s="2318" t="s">
        <v>446</v>
      </c>
      <c r="T16" s="2325"/>
      <c r="U16" s="2319"/>
      <c r="V16" s="2334"/>
      <c r="W16" s="2337"/>
      <c r="X16" s="2183"/>
      <c r="AD16" s="1211">
        <v>34</v>
      </c>
    </row>
    <row customHeight="1" ht="35.699999999999996">
      <c r="A17" s="1426" t="s">
        <v>133</v>
      </c>
      <c r="B17" s="1426" t="s">
        <v>134</v>
      </c>
      <c r="C17" s="1426" t="s">
        <v>135</v>
      </c>
      <c r="D17" s="1426" t="s">
        <v>136</v>
      </c>
      <c r="E17" s="1426"/>
      <c r="J17" s="432"/>
      <c r="K17" s="432"/>
      <c r="L17" s="2329"/>
      <c r="M17" s="2265"/>
      <c r="N17" s="358"/>
      <c r="O17" s="2317"/>
      <c r="P17" s="2317"/>
      <c r="Q17" s="1278" t="s">
        <v>441</v>
      </c>
      <c r="R17" s="1278" t="s">
        <v>442</v>
      </c>
      <c r="S17" s="1348" t="s">
        <v>443</v>
      </c>
      <c r="T17" s="2326" t="s">
        <v>444</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107</v>
      </c>
      <c r="M18" s="1311" t="s">
        <v>108</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167</v>
      </c>
      <c r="B19" s="1419" t="s">
        <v>168</v>
      </c>
      <c r="C19" s="1419" t="s">
        <v>169</v>
      </c>
      <c r="D19" s="1419" t="s">
        <v>170</v>
      </c>
      <c r="E19" s="1419"/>
      <c r="F19" s="1421"/>
      <c r="G19" s="1421"/>
      <c r="H19" s="1421"/>
      <c r="I19" s="417"/>
      <c r="J19" s="416"/>
      <c r="K19" s="411"/>
      <c r="L19" s="1349">
        <f>INDEX(PT_DIFFERENTIATION_NUM_NTAR,MATCH(A19,PT_DIFFERENTIATION_NTAR_ID,0))</f>
        <v>0</v>
      </c>
      <c r="M19" s="354" t="s">
        <v>122</v>
      </c>
      <c r="N19" s="356"/>
      <c r="O19" s="2662" t="str">
        <f>INDEX(PT_DIFFERENTIATION_NTAR,MATCH(A19,PT_DIFFERENTIATION_NTAR_ID,0))</f>
        <v/>
      </c>
      <c r="P19" s="2662"/>
      <c r="Q19" s="2662"/>
      <c r="R19" s="2662"/>
      <c r="S19" s="2662"/>
      <c r="T19" s="2662"/>
      <c r="U19" s="2662"/>
      <c r="V19" s="2662"/>
      <c r="W19" s="2662"/>
      <c r="X19" s="1314" t="s">
        <v>393</v>
      </c>
      <c r="Z19" s="556"/>
      <c r="AA19" s="556" t="str">
        <f>IF(M19="","",M19)</f>
        <v>Наименование тарифа</v>
      </c>
      <c r="AB19" s="556"/>
      <c r="AC19" s="556"/>
      <c r="AD19" s="1211">
        <v>20</v>
      </c>
    </row>
    <row customHeight="1" ht="21">
      <c r="A20" s="1419" t="s">
        <v>167</v>
      </c>
      <c r="B20" s="1419" t="s">
        <v>168</v>
      </c>
      <c r="C20" s="1419" t="s">
        <v>169</v>
      </c>
      <c r="D20" s="1419" t="s">
        <v>170</v>
      </c>
      <c r="E20" s="1419"/>
      <c r="F20" s="1421"/>
      <c r="G20" s="1421"/>
      <c r="H20" s="1421"/>
      <c r="I20" s="1346"/>
      <c r="J20" s="408"/>
      <c r="K20" s="409"/>
      <c r="L20" s="1349" t="str">
        <f>INDEX(PT_DIFFERENTIATION_NUM_TER,MATCH(B19,PT_DIFFERENTIATION_TER_ID,0))</f>
        <v>.</v>
      </c>
      <c r="M20" s="364" t="s">
        <v>394</v>
      </c>
      <c r="N20" s="356"/>
      <c r="O20" s="2662" t="str">
        <f>INDEX(PT_DIFFERENTIATION_TER,MATCH(B19,PT_DIFFERENTIATION_TER_ID,0))</f>
        <v/>
      </c>
      <c r="P20" s="2662"/>
      <c r="Q20" s="2662"/>
      <c r="R20" s="2662"/>
      <c r="S20" s="2662"/>
      <c r="T20" s="2662"/>
      <c r="U20" s="2662"/>
      <c r="V20" s="2662"/>
      <c r="W20" s="2662"/>
      <c r="X20" s="1314" t="s">
        <v>395</v>
      </c>
      <c r="Z20" s="556"/>
      <c r="AA20" s="556" t="str">
        <f>IF(M20="","",M20)</f>
        <v>Территория действия тарифа</v>
      </c>
      <c r="AB20" s="556"/>
      <c r="AC20" s="556"/>
      <c r="AD20" s="1211">
        <v>20</v>
      </c>
    </row>
    <row customHeight="1" ht="24">
      <c r="A21" s="1419" t="s">
        <v>167</v>
      </c>
      <c r="B21" s="1419" t="s">
        <v>168</v>
      </c>
      <c r="C21" s="1419" t="s">
        <v>169</v>
      </c>
      <c r="D21" s="1419" t="s">
        <v>170</v>
      </c>
      <c r="E21" s="1419"/>
      <c r="F21" s="1421"/>
      <c r="G21" s="1421"/>
      <c r="H21" s="1421"/>
      <c r="I21" s="410"/>
      <c r="J21" s="408"/>
      <c r="K21" s="409"/>
      <c r="L21" s="1349" t="str">
        <f>INDEX(PT_DIFFERENTIATION_NUM_CS,MATCH(C19,PT_DIFFERENTIATION_CS_ID,0))</f>
        <v>..</v>
      </c>
      <c r="M21" s="365" t="s">
        <v>396</v>
      </c>
      <c r="N21" s="356"/>
      <c r="O21" s="2662" t="str">
        <f>INDEX(PT_DIFFERENTIATION_CS,MATCH(C19,PT_DIFFERENTIATION_CS_ID,0))</f>
        <v/>
      </c>
      <c r="P21" s="2662"/>
      <c r="Q21" s="2662"/>
      <c r="R21" s="2662"/>
      <c r="S21" s="2662"/>
      <c r="T21" s="2662"/>
      <c r="U21" s="2662"/>
      <c r="V21" s="2662"/>
      <c r="W21" s="2662"/>
      <c r="X21" s="1314" t="s">
        <v>397</v>
      </c>
      <c r="Z21" s="556"/>
      <c r="AA21" s="556" t="str">
        <f>IF(M21="","",M21)</f>
        <v>Наименование системы теплоснабжения </v>
      </c>
      <c r="AB21" s="556"/>
      <c r="AC21" s="556"/>
      <c r="AD21" s="1211">
        <v>23</v>
      </c>
    </row>
    <row customHeight="1" ht="21">
      <c r="A22" s="1419" t="s">
        <v>167</v>
      </c>
      <c r="B22" s="1419" t="s">
        <v>168</v>
      </c>
      <c r="C22" s="1419" t="s">
        <v>169</v>
      </c>
      <c r="D22" s="1419" t="s">
        <v>170</v>
      </c>
      <c r="E22" s="1419"/>
      <c r="F22" s="1421"/>
      <c r="G22" s="1421"/>
      <c r="H22" s="1421"/>
      <c r="I22" s="410"/>
      <c r="J22" s="408"/>
      <c r="K22" s="409"/>
      <c r="L22" s="1349" t="str">
        <f>INDEX(PT_DIFFERENTIATION_NUM_IST_TE,MATCH(D19,PT_DIFFERENTIATION_IST_TE_ID,0))</f>
        <v>...</v>
      </c>
      <c r="M22" s="366" t="s">
        <v>398</v>
      </c>
      <c r="N22" s="356"/>
      <c r="O22" s="2662" t="str">
        <f>INDEX(PT_DIFFERENTIATION_IST_TE,MATCH(D19,PT_DIFFERENTIATION_IST_TE_ID,0))</f>
        <v/>
      </c>
      <c r="P22" s="2662"/>
      <c r="Q22" s="2662"/>
      <c r="R22" s="2662"/>
      <c r="S22" s="2662"/>
      <c r="T22" s="2662"/>
      <c r="U22" s="2662"/>
      <c r="V22" s="2662"/>
      <c r="W22" s="2662"/>
      <c r="X22" s="1314" t="s">
        <v>399</v>
      </c>
      <c r="Z22" s="556"/>
      <c r="AA22" s="556" t="str">
        <f>IF(M22="","",M22)</f>
        <v>Источник тепловой энергии  </v>
      </c>
      <c r="AB22" s="556"/>
      <c r="AC22" s="556"/>
      <c r="AD22" s="1211">
        <v>20</v>
      </c>
    </row>
    <row customHeight="1" ht="96.75">
      <c r="A23" s="1419" t="s">
        <v>167</v>
      </c>
      <c r="B23" s="1419" t="s">
        <v>168</v>
      </c>
      <c r="C23" s="1419" t="s">
        <v>169</v>
      </c>
      <c r="D23" s="1419" t="s">
        <v>170</v>
      </c>
      <c r="E23" s="1419"/>
      <c r="F23" s="2663" t="str">
        <f>L22&amp;".1"</f>
        <v>....1</v>
      </c>
      <c r="I23" s="2313">
        <v>1</v>
      </c>
      <c r="J23" s="1347"/>
      <c r="K23" s="412"/>
      <c r="L23" s="1349" t="str">
        <f>$F$23</f>
        <v>....1</v>
      </c>
      <c r="M23" s="341" t="s">
        <v>401</v>
      </c>
      <c r="N23" s="356"/>
      <c r="O23" s="2361"/>
      <c r="P23" s="2361"/>
      <c r="Q23" s="2361"/>
      <c r="R23" s="2361"/>
      <c r="S23" s="2361"/>
      <c r="T23" s="2361"/>
      <c r="U23" s="2361"/>
      <c r="V23" s="2361"/>
      <c r="W23" s="2361"/>
      <c r="X23" s="1314" t="s">
        <v>402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167</v>
      </c>
      <c r="B24" s="1419" t="s">
        <v>168</v>
      </c>
      <c r="C24" s="1419" t="s">
        <v>169</v>
      </c>
      <c r="D24" s="1419" t="s">
        <v>170</v>
      </c>
      <c r="E24" s="1419"/>
      <c r="F24" s="2663"/>
      <c r="G24" s="2273" t="str">
        <f>F23&amp;".1"</f>
        <v>....1.1</v>
      </c>
      <c r="I24" s="2313"/>
      <c r="J24" s="2313">
        <v>1</v>
      </c>
      <c r="K24" s="413"/>
      <c r="L24" s="1349" t="str">
        <f>$G$24</f>
        <v>....1.1</v>
      </c>
      <c r="M24" s="342" t="s">
        <v>404</v>
      </c>
      <c r="N24" s="356"/>
      <c r="O24" s="2301"/>
      <c r="P24" s="2302"/>
      <c r="Q24" s="2302"/>
      <c r="R24" s="2302"/>
      <c r="S24" s="2302"/>
      <c r="T24" s="2302"/>
      <c r="U24" s="2302"/>
      <c r="V24" s="2302"/>
      <c r="W24" s="2303"/>
      <c r="X24" s="1314" t="s">
        <v>405</v>
      </c>
      <c r="Z24" s="556"/>
      <c r="AA24" s="556" t="str">
        <f>IF(M24="","",M24)</f>
        <v>Группа потребителей</v>
      </c>
      <c r="AB24" s="556"/>
      <c r="AC24" s="556"/>
      <c r="AD24" s="1211">
        <v>82</v>
      </c>
    </row>
    <row customHeight="1" ht="11.549999999999999">
      <c r="A25" s="1419" t="s">
        <v>167</v>
      </c>
      <c r="B25" s="1419" t="s">
        <v>168</v>
      </c>
      <c r="C25" s="1419" t="s">
        <v>169</v>
      </c>
      <c r="D25" s="1419" t="s">
        <v>170</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407</v>
      </c>
      <c r="Y25" s="567">
        <f>STRCHECKDATE(O26:W26)</f>
      </c>
      <c r="Z25" s="556"/>
      <c r="AA25" s="556" t="str">
        <f>IF(M25="","",M25)</f>
        <v/>
      </c>
      <c r="AB25" s="556"/>
      <c r="AC25" s="556"/>
      <c r="AD25" s="1211">
        <v>11</v>
      </c>
    </row>
    <row customHeight="1" ht="11.549999999999999">
      <c r="A26" s="1419" t="s">
        <v>167</v>
      </c>
      <c r="B26" s="1419" t="s">
        <v>168</v>
      </c>
      <c r="C26" s="1419" t="s">
        <v>169</v>
      </c>
      <c r="D26" s="1419" t="s">
        <v>170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167</v>
      </c>
      <c r="B27" s="1419" t="s">
        <v>168</v>
      </c>
      <c r="C27" s="1419" t="s">
        <v>169</v>
      </c>
      <c r="D27" s="1419" t="s">
        <v>170</v>
      </c>
      <c r="E27" s="1419"/>
      <c r="F27" s="2663"/>
      <c r="G27" s="2273"/>
      <c r="I27" s="2313"/>
      <c r="J27" s="2313"/>
      <c r="K27" s="412"/>
      <c r="L27" s="1334"/>
      <c r="M27" s="344" t="s">
        <v>408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167</v>
      </c>
      <c r="B28" s="1419" t="s">
        <v>168</v>
      </c>
      <c r="C28" s="1419" t="s">
        <v>169</v>
      </c>
      <c r="D28" s="1419" t="s">
        <v>170</v>
      </c>
      <c r="E28" s="1419"/>
      <c r="F28" s="2663"/>
      <c r="I28" s="2313"/>
      <c r="J28" s="1347"/>
      <c r="K28" s="412"/>
      <c r="L28" s="1334"/>
      <c r="M28" s="343" t="s">
        <v>409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167</v>
      </c>
      <c r="B29" s="1419" t="s">
        <v>168</v>
      </c>
      <c r="C29" s="1419" t="s">
        <v>169</v>
      </c>
      <c r="D29" s="1419" t="s">
        <v>170</v>
      </c>
      <c r="E29" s="1419"/>
      <c r="F29" s="1421"/>
      <c r="G29" s="1421"/>
      <c r="H29" s="593"/>
      <c r="I29" s="416"/>
      <c r="J29" s="431"/>
      <c r="K29" s="411"/>
      <c r="L29" s="1334"/>
      <c r="M29" s="421" t="s">
        <v>410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167</v>
      </c>
      <c r="B30" s="1419" t="s">
        <v>168</v>
      </c>
      <c r="C30" s="1419" t="s">
        <v>169</v>
      </c>
      <c r="D30" s="1419"/>
      <c r="E30" s="1419" t="s">
        <v>583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167</v>
      </c>
      <c r="B31" s="1419" t="s">
        <v>168</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102</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801</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B5FB3-60CE-5C2C-BDA4-F3415833D4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3C04B-D127-60A2-7241-9E9AFADCF8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BF1EB-734B-8223-4A49-F826421264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CC55A-D86C-8773-EE5C-F5450B6BFD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BDF49-20D8-22EF-C3B9-5C3953F828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F9361-9127-0032-2D4A-AFA59904BA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D5E43-CCD3-CE79-B4CD-C0E49C4FF3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2FA5B-3AB4-50F8-4896-88F1259C19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91366-73B4-BF0E-4347-41C1AC68FA6E}"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9"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E3444-8137-C8D8-F1B7-0BAEB2744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EDD7D-0E5E-5A5B-9A71-31A35050B1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0A138-CDDD-2C4A-568F-6227FD20B8AE}" mc:Ignorable="x14ac xr xr2 xr3">
  <sheetPr>
    <tabColor rgb="FFFFCC99"/>
  </sheetPr>
  <dimension ref="A1:I227"/>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7" t="s">
        <v>2244</v>
      </c>
      <c r="B2" s="5217" t="s">
        <v>16</v>
      </c>
      <c r="C2" s="5217" t="s">
        <v>2245</v>
      </c>
      <c r="D2" s="5217" t="s">
        <v>2246</v>
      </c>
      <c r="E2" s="5217" t="s">
        <v>2247</v>
      </c>
      <c r="F2" s="5217" t="s">
        <v>2248</v>
      </c>
      <c r="G2" s="5217" t="s">
        <v>2249</v>
      </c>
      <c r="H2" s="5217" t="s">
        <v>22</v>
      </c>
      <c r="I2" s="5217" t="s">
        <v>805</v>
      </c>
    </row>
    <row customHeight="1" ht="11.25">
      <c r="A3" s="5217" t="s">
        <v>2244</v>
      </c>
      <c r="B3" s="5217" t="s">
        <v>16</v>
      </c>
      <c r="C3" s="5217" t="s">
        <v>2250</v>
      </c>
      <c r="D3" s="5217" t="s">
        <v>2246</v>
      </c>
      <c r="E3" s="5217" t="s">
        <v>2247</v>
      </c>
      <c r="F3" s="5217" t="s">
        <v>2251</v>
      </c>
      <c r="G3" s="5217" t="s">
        <v>2252</v>
      </c>
      <c r="H3" s="5217" t="s">
        <v>22</v>
      </c>
      <c r="I3" s="5217" t="s">
        <v>805</v>
      </c>
    </row>
    <row customHeight="1" ht="11.25">
      <c r="A4" s="5217" t="s">
        <v>2244</v>
      </c>
      <c r="B4" s="5217" t="s">
        <v>16</v>
      </c>
      <c r="C4" s="5217" t="s">
        <v>2253</v>
      </c>
      <c r="D4" s="5217" t="s">
        <v>2254</v>
      </c>
      <c r="E4" s="5217" t="s">
        <v>2255</v>
      </c>
      <c r="F4" s="5217" t="s">
        <v>2256</v>
      </c>
      <c r="G4" s="5217" t="s">
        <v>22</v>
      </c>
      <c r="H4" s="5217" t="s">
        <v>22</v>
      </c>
      <c r="I4" s="5217" t="s">
        <v>805</v>
      </c>
    </row>
    <row customHeight="1" ht="11.25">
      <c r="A5" s="5217" t="s">
        <v>2244</v>
      </c>
      <c r="B5" s="5217" t="s">
        <v>16</v>
      </c>
      <c r="C5" s="5217" t="s">
        <v>2257</v>
      </c>
      <c r="D5" s="5217" t="s">
        <v>2258</v>
      </c>
      <c r="E5" s="5217" t="s">
        <v>2259</v>
      </c>
      <c r="F5" s="5217" t="s">
        <v>2260</v>
      </c>
      <c r="G5" s="5217" t="s">
        <v>2261</v>
      </c>
      <c r="H5" s="5217" t="s">
        <v>22</v>
      </c>
      <c r="I5" s="5217" t="s">
        <v>805</v>
      </c>
    </row>
    <row customHeight="1" ht="11.25">
      <c r="A6" s="5217" t="s">
        <v>2244</v>
      </c>
      <c r="B6" s="5217" t="s">
        <v>16</v>
      </c>
      <c r="C6" s="5217" t="s">
        <v>2262</v>
      </c>
      <c r="D6" s="5217" t="s">
        <v>2263</v>
      </c>
      <c r="E6" s="5217" t="s">
        <v>2264</v>
      </c>
      <c r="F6" s="5217" t="s">
        <v>2265</v>
      </c>
      <c r="G6" s="5217" t="s">
        <v>22</v>
      </c>
      <c r="H6" s="5217" t="s">
        <v>22</v>
      </c>
      <c r="I6" s="5217" t="s">
        <v>805</v>
      </c>
    </row>
    <row customHeight="1" ht="11.25">
      <c r="A7" s="5217" t="s">
        <v>2244</v>
      </c>
      <c r="B7" s="5217" t="s">
        <v>16</v>
      </c>
      <c r="C7" s="5217" t="s">
        <v>2266</v>
      </c>
      <c r="D7" s="5217" t="s">
        <v>2267</v>
      </c>
      <c r="E7" s="5217" t="s">
        <v>2268</v>
      </c>
      <c r="F7" s="5217" t="s">
        <v>2265</v>
      </c>
      <c r="G7" s="5217" t="s">
        <v>2269</v>
      </c>
      <c r="H7" s="5217" t="s">
        <v>22</v>
      </c>
      <c r="I7" s="5217" t="s">
        <v>805</v>
      </c>
    </row>
    <row customHeight="1" ht="11.25">
      <c r="A8" s="5217" t="s">
        <v>2244</v>
      </c>
      <c r="B8" s="5217" t="s">
        <v>16</v>
      </c>
      <c r="C8" s="5217" t="s">
        <v>2270</v>
      </c>
      <c r="D8" s="5217" t="s">
        <v>2271</v>
      </c>
      <c r="E8" s="5217" t="s">
        <v>2272</v>
      </c>
      <c r="F8" s="5217" t="s">
        <v>2273</v>
      </c>
      <c r="G8" s="5217" t="s">
        <v>22</v>
      </c>
      <c r="H8" s="5217" t="s">
        <v>22</v>
      </c>
      <c r="I8" s="5217" t="s">
        <v>805</v>
      </c>
    </row>
    <row customHeight="1" ht="11.25">
      <c r="A9" s="5217" t="s">
        <v>2244</v>
      </c>
      <c r="B9" s="5217" t="s">
        <v>16</v>
      </c>
      <c r="C9" s="5217" t="s">
        <v>2274</v>
      </c>
      <c r="D9" s="5217" t="s">
        <v>2275</v>
      </c>
      <c r="E9" s="5217" t="s">
        <v>2276</v>
      </c>
      <c r="F9" s="5217" t="s">
        <v>2260</v>
      </c>
      <c r="G9" s="5217" t="s">
        <v>22</v>
      </c>
      <c r="H9" s="5217" t="s">
        <v>22</v>
      </c>
      <c r="I9" s="5217" t="s">
        <v>805</v>
      </c>
    </row>
    <row customHeight="1" ht="11.25">
      <c r="A10" s="5217" t="s">
        <v>2244</v>
      </c>
      <c r="B10" s="5217" t="s">
        <v>16</v>
      </c>
      <c r="C10" s="5217" t="s">
        <v>2277</v>
      </c>
      <c r="D10" s="5217" t="s">
        <v>2278</v>
      </c>
      <c r="E10" s="5217" t="s">
        <v>2279</v>
      </c>
      <c r="F10" s="5217" t="s">
        <v>2260</v>
      </c>
      <c r="G10" s="5217" t="s">
        <v>2280</v>
      </c>
      <c r="H10" s="5217" t="s">
        <v>22</v>
      </c>
      <c r="I10" s="5217" t="s">
        <v>805</v>
      </c>
    </row>
    <row customHeight="1" ht="11.25">
      <c r="A11" s="5217" t="s">
        <v>2244</v>
      </c>
      <c r="B11" s="5217" t="s">
        <v>16</v>
      </c>
      <c r="C11" s="5217" t="s">
        <v>2281</v>
      </c>
      <c r="D11" s="5217" t="s">
        <v>2282</v>
      </c>
      <c r="E11" s="5217" t="s">
        <v>2283</v>
      </c>
      <c r="F11" s="5217" t="s">
        <v>2260</v>
      </c>
      <c r="G11" s="5217" t="s">
        <v>22</v>
      </c>
      <c r="H11" s="5217" t="s">
        <v>22</v>
      </c>
      <c r="I11" s="5217" t="s">
        <v>805</v>
      </c>
    </row>
    <row customHeight="1" ht="11.25">
      <c r="A12" s="5217" t="s">
        <v>2244</v>
      </c>
      <c r="B12" s="5217" t="s">
        <v>16</v>
      </c>
      <c r="C12" s="5217" t="s">
        <v>2284</v>
      </c>
      <c r="D12" s="5217" t="s">
        <v>2285</v>
      </c>
      <c r="E12" s="5217" t="s">
        <v>2286</v>
      </c>
      <c r="F12" s="5217" t="s">
        <v>2287</v>
      </c>
      <c r="G12" s="5217" t="s">
        <v>22</v>
      </c>
      <c r="H12" s="5217" t="s">
        <v>22</v>
      </c>
      <c r="I12" s="5217" t="s">
        <v>805</v>
      </c>
    </row>
    <row customHeight="1" ht="11.25">
      <c r="A13" s="5217" t="s">
        <v>2244</v>
      </c>
      <c r="B13" s="5217" t="s">
        <v>16</v>
      </c>
      <c r="C13" s="5217" t="s">
        <v>2288</v>
      </c>
      <c r="D13" s="5217" t="s">
        <v>2289</v>
      </c>
      <c r="E13" s="5217" t="s">
        <v>2290</v>
      </c>
      <c r="F13" s="5217" t="s">
        <v>2291</v>
      </c>
      <c r="G13" s="5217" t="s">
        <v>2292</v>
      </c>
      <c r="H13" s="5217" t="s">
        <v>22</v>
      </c>
      <c r="I13" s="5217" t="s">
        <v>805</v>
      </c>
    </row>
    <row customHeight="1" ht="11.25">
      <c r="A14" s="5217" t="s">
        <v>2244</v>
      </c>
      <c r="B14" s="5217" t="s">
        <v>16</v>
      </c>
      <c r="C14" s="5217" t="s">
        <v>2293</v>
      </c>
      <c r="D14" s="5217" t="s">
        <v>2294</v>
      </c>
      <c r="E14" s="5217" t="s">
        <v>2295</v>
      </c>
      <c r="F14" s="5217" t="s">
        <v>2296</v>
      </c>
      <c r="G14" s="5217" t="s">
        <v>22</v>
      </c>
      <c r="H14" s="5217" t="s">
        <v>22</v>
      </c>
      <c r="I14" s="5217" t="s">
        <v>805</v>
      </c>
    </row>
    <row customHeight="1" ht="11.25">
      <c r="A15" s="5217" t="s">
        <v>2244</v>
      </c>
      <c r="B15" s="5217" t="s">
        <v>16</v>
      </c>
      <c r="C15" s="5217" t="s">
        <v>2297</v>
      </c>
      <c r="D15" s="5217" t="s">
        <v>2298</v>
      </c>
      <c r="E15" s="5217" t="s">
        <v>2299</v>
      </c>
      <c r="F15" s="5217" t="s">
        <v>2300</v>
      </c>
      <c r="G15" s="5217" t="s">
        <v>2301</v>
      </c>
      <c r="H15" s="5217" t="s">
        <v>22</v>
      </c>
      <c r="I15" s="5217" t="s">
        <v>805</v>
      </c>
    </row>
    <row customHeight="1" ht="11.25">
      <c r="A16" s="5217" t="s">
        <v>2244</v>
      </c>
      <c r="B16" s="5217" t="s">
        <v>16</v>
      </c>
      <c r="C16" s="5217" t="s">
        <v>2302</v>
      </c>
      <c r="D16" s="5217" t="s">
        <v>2303</v>
      </c>
      <c r="E16" s="5217" t="s">
        <v>2304</v>
      </c>
      <c r="F16" s="5217" t="s">
        <v>2305</v>
      </c>
      <c r="G16" s="5217" t="s">
        <v>22</v>
      </c>
      <c r="H16" s="5217" t="s">
        <v>22</v>
      </c>
      <c r="I16" s="5217" t="s">
        <v>805</v>
      </c>
    </row>
    <row customHeight="1" ht="11.25">
      <c r="A17" s="5217" t="s">
        <v>2244</v>
      </c>
      <c r="B17" s="5217" t="s">
        <v>16</v>
      </c>
      <c r="C17" s="5217" t="s">
        <v>2306</v>
      </c>
      <c r="D17" s="5217" t="s">
        <v>2307</v>
      </c>
      <c r="E17" s="5217" t="s">
        <v>2308</v>
      </c>
      <c r="F17" s="5217" t="s">
        <v>2260</v>
      </c>
      <c r="G17" s="5217" t="s">
        <v>2309</v>
      </c>
      <c r="H17" s="5217" t="s">
        <v>22</v>
      </c>
      <c r="I17" s="5217" t="s">
        <v>805</v>
      </c>
    </row>
    <row customHeight="1" ht="11.25">
      <c r="A18" s="5217" t="s">
        <v>2244</v>
      </c>
      <c r="B18" s="5217" t="s">
        <v>16</v>
      </c>
      <c r="C18" s="5217" t="s">
        <v>2310</v>
      </c>
      <c r="D18" s="5217" t="s">
        <v>2311</v>
      </c>
      <c r="E18" s="5217" t="s">
        <v>2312</v>
      </c>
      <c r="F18" s="5217" t="s">
        <v>2313</v>
      </c>
      <c r="G18" s="5217" t="s">
        <v>22</v>
      </c>
      <c r="H18" s="5217" t="s">
        <v>22</v>
      </c>
      <c r="I18" s="5217" t="s">
        <v>805</v>
      </c>
    </row>
    <row customHeight="1" ht="11.25">
      <c r="A19" s="5217" t="s">
        <v>2244</v>
      </c>
      <c r="B19" s="5217" t="s">
        <v>16</v>
      </c>
      <c r="C19" s="5217" t="s">
        <v>2314</v>
      </c>
      <c r="D19" s="5217" t="s">
        <v>2315</v>
      </c>
      <c r="E19" s="5217" t="s">
        <v>2316</v>
      </c>
      <c r="F19" s="5217" t="s">
        <v>2260</v>
      </c>
      <c r="G19" s="5217" t="s">
        <v>22</v>
      </c>
      <c r="H19" s="5217" t="s">
        <v>22</v>
      </c>
      <c r="I19" s="5217" t="s">
        <v>805</v>
      </c>
    </row>
    <row customHeight="1" ht="11.25">
      <c r="A20" s="5217" t="s">
        <v>2244</v>
      </c>
      <c r="B20" s="5217" t="s">
        <v>16</v>
      </c>
      <c r="C20" s="5217" t="s">
        <v>2317</v>
      </c>
      <c r="D20" s="5217" t="s">
        <v>2318</v>
      </c>
      <c r="E20" s="5217" t="s">
        <v>2319</v>
      </c>
      <c r="F20" s="5217" t="s">
        <v>2260</v>
      </c>
      <c r="G20" s="5217" t="s">
        <v>2320</v>
      </c>
      <c r="H20" s="5217" t="s">
        <v>22</v>
      </c>
      <c r="I20" s="5217" t="s">
        <v>805</v>
      </c>
    </row>
    <row customHeight="1" ht="11.25">
      <c r="A21" s="5217" t="s">
        <v>2244</v>
      </c>
      <c r="B21" s="5217" t="s">
        <v>16</v>
      </c>
      <c r="C21" s="5217" t="s">
        <v>2321</v>
      </c>
      <c r="D21" s="5217" t="s">
        <v>2322</v>
      </c>
      <c r="E21" s="5217" t="s">
        <v>2323</v>
      </c>
      <c r="F21" s="5217" t="s">
        <v>2324</v>
      </c>
      <c r="G21" s="5217" t="s">
        <v>22</v>
      </c>
      <c r="H21" s="5217" t="s">
        <v>22</v>
      </c>
      <c r="I21" s="5217" t="s">
        <v>805</v>
      </c>
    </row>
    <row customHeight="1" ht="11.25">
      <c r="A22" s="5217" t="s">
        <v>2244</v>
      </c>
      <c r="B22" s="5217" t="s">
        <v>16</v>
      </c>
      <c r="C22" s="5217" t="s">
        <v>22</v>
      </c>
      <c r="D22" s="5217" t="s">
        <v>2325</v>
      </c>
      <c r="E22" s="5217" t="s">
        <v>2326</v>
      </c>
      <c r="F22" s="5217" t="s">
        <v>2260</v>
      </c>
      <c r="G22" s="5217" t="s">
        <v>22</v>
      </c>
      <c r="H22" s="5217" t="s">
        <v>22</v>
      </c>
      <c r="I22" s="5217" t="s">
        <v>805</v>
      </c>
    </row>
    <row customHeight="1" ht="11.25">
      <c r="A23" s="5217" t="s">
        <v>2244</v>
      </c>
      <c r="B23" s="5217" t="s">
        <v>16</v>
      </c>
      <c r="C23" s="5217" t="s">
        <v>2327</v>
      </c>
      <c r="D23" s="5217" t="s">
        <v>2328</v>
      </c>
      <c r="E23" s="5217" t="s">
        <v>2329</v>
      </c>
      <c r="F23" s="5217" t="s">
        <v>2330</v>
      </c>
      <c r="G23" s="5217" t="s">
        <v>22</v>
      </c>
      <c r="H23" s="5217" t="s">
        <v>22</v>
      </c>
      <c r="I23" s="5217" t="s">
        <v>805</v>
      </c>
    </row>
    <row customHeight="1" ht="11.25">
      <c r="A24" s="5217" t="s">
        <v>2244</v>
      </c>
      <c r="B24" s="5217" t="s">
        <v>16</v>
      </c>
      <c r="C24" s="5217" t="s">
        <v>2331</v>
      </c>
      <c r="D24" s="5217" t="s">
        <v>2332</v>
      </c>
      <c r="E24" s="5217" t="s">
        <v>2333</v>
      </c>
      <c r="F24" s="5217" t="s">
        <v>2256</v>
      </c>
      <c r="G24" s="5217" t="s">
        <v>22</v>
      </c>
      <c r="H24" s="5217" t="s">
        <v>22</v>
      </c>
      <c r="I24" s="5217" t="s">
        <v>805</v>
      </c>
    </row>
    <row customHeight="1" ht="11.25">
      <c r="A25" s="5217" t="s">
        <v>2244</v>
      </c>
      <c r="B25" s="5217" t="s">
        <v>16</v>
      </c>
      <c r="C25" s="5217" t="s">
        <v>2334</v>
      </c>
      <c r="D25" s="5217" t="s">
        <v>2335</v>
      </c>
      <c r="E25" s="5217" t="s">
        <v>2336</v>
      </c>
      <c r="F25" s="5217" t="s">
        <v>2330</v>
      </c>
      <c r="G25" s="5217" t="s">
        <v>2337</v>
      </c>
      <c r="H25" s="5217" t="s">
        <v>22</v>
      </c>
      <c r="I25" s="5217" t="s">
        <v>805</v>
      </c>
    </row>
    <row customHeight="1" ht="11.25">
      <c r="A26" s="5217" t="s">
        <v>2244</v>
      </c>
      <c r="B26" s="5217" t="s">
        <v>16</v>
      </c>
      <c r="C26" s="5217" t="s">
        <v>2338</v>
      </c>
      <c r="D26" s="5217" t="s">
        <v>2339</v>
      </c>
      <c r="E26" s="5217" t="s">
        <v>2340</v>
      </c>
      <c r="F26" s="5217" t="s">
        <v>2330</v>
      </c>
      <c r="G26" s="5217" t="s">
        <v>2341</v>
      </c>
      <c r="H26" s="5217" t="s">
        <v>22</v>
      </c>
      <c r="I26" s="5217" t="s">
        <v>805</v>
      </c>
    </row>
    <row customHeight="1" ht="11.25">
      <c r="A27" s="5217" t="s">
        <v>2244</v>
      </c>
      <c r="B27" s="5217" t="s">
        <v>16</v>
      </c>
      <c r="C27" s="5217" t="s">
        <v>2342</v>
      </c>
      <c r="D27" s="5217" t="s">
        <v>2343</v>
      </c>
      <c r="E27" s="5217" t="s">
        <v>2344</v>
      </c>
      <c r="F27" s="5217" t="s">
        <v>2345</v>
      </c>
      <c r="G27" s="5217" t="s">
        <v>2346</v>
      </c>
      <c r="H27" s="5217" t="s">
        <v>22</v>
      </c>
      <c r="I27" s="5217" t="s">
        <v>805</v>
      </c>
    </row>
    <row customHeight="1" ht="11.25">
      <c r="A28" s="5217" t="s">
        <v>2244</v>
      </c>
      <c r="B28" s="5217" t="s">
        <v>16</v>
      </c>
      <c r="C28" s="5217" t="s">
        <v>2347</v>
      </c>
      <c r="D28" s="5217" t="s">
        <v>2348</v>
      </c>
      <c r="E28" s="5217" t="s">
        <v>2349</v>
      </c>
      <c r="F28" s="5217" t="s">
        <v>2350</v>
      </c>
      <c r="G28" s="5217" t="s">
        <v>22</v>
      </c>
      <c r="H28" s="5217" t="s">
        <v>22</v>
      </c>
      <c r="I28" s="5217" t="s">
        <v>805</v>
      </c>
    </row>
    <row customHeight="1" ht="11.25">
      <c r="A29" s="5217" t="s">
        <v>2244</v>
      </c>
      <c r="B29" s="5217" t="s">
        <v>16</v>
      </c>
      <c r="C29" s="5217" t="s">
        <v>2351</v>
      </c>
      <c r="D29" s="5217" t="s">
        <v>2352</v>
      </c>
      <c r="E29" s="5217" t="s">
        <v>2353</v>
      </c>
      <c r="F29" s="5217" t="s">
        <v>2291</v>
      </c>
      <c r="G29" s="5217" t="s">
        <v>22</v>
      </c>
      <c r="H29" s="5217" t="s">
        <v>22</v>
      </c>
      <c r="I29" s="5217" t="s">
        <v>805</v>
      </c>
    </row>
    <row customHeight="1" ht="11.25">
      <c r="A30" s="5217" t="s">
        <v>2244</v>
      </c>
      <c r="B30" s="5217" t="s">
        <v>16</v>
      </c>
      <c r="C30" s="5217" t="s">
        <v>2354</v>
      </c>
      <c r="D30" s="5217" t="s">
        <v>2355</v>
      </c>
      <c r="E30" s="5217" t="s">
        <v>2356</v>
      </c>
      <c r="F30" s="5217" t="s">
        <v>2357</v>
      </c>
      <c r="G30" s="5217" t="s">
        <v>22</v>
      </c>
      <c r="H30" s="5217" t="s">
        <v>22</v>
      </c>
      <c r="I30" s="5217" t="s">
        <v>805</v>
      </c>
    </row>
    <row customHeight="1" ht="11.25">
      <c r="A31" s="5217" t="s">
        <v>2244</v>
      </c>
      <c r="B31" s="5217" t="s">
        <v>16</v>
      </c>
      <c r="C31" s="5217" t="s">
        <v>2358</v>
      </c>
      <c r="D31" s="5217" t="s">
        <v>2359</v>
      </c>
      <c r="E31" s="5217" t="s">
        <v>2360</v>
      </c>
      <c r="F31" s="5217" t="s">
        <v>2361</v>
      </c>
      <c r="G31" s="5217" t="s">
        <v>22</v>
      </c>
      <c r="H31" s="5217" t="s">
        <v>22</v>
      </c>
      <c r="I31" s="5217" t="s">
        <v>805</v>
      </c>
    </row>
    <row customHeight="1" ht="11.25">
      <c r="A32" s="5217" t="s">
        <v>2244</v>
      </c>
      <c r="B32" s="5217" t="s">
        <v>16</v>
      </c>
      <c r="C32" s="5217" t="s">
        <v>2362</v>
      </c>
      <c r="D32" s="5217" t="s">
        <v>2363</v>
      </c>
      <c r="E32" s="5217" t="s">
        <v>2364</v>
      </c>
      <c r="F32" s="5217" t="s">
        <v>2256</v>
      </c>
      <c r="G32" s="5217" t="s">
        <v>22</v>
      </c>
      <c r="H32" s="5217" t="s">
        <v>22</v>
      </c>
      <c r="I32" s="5217" t="s">
        <v>805</v>
      </c>
    </row>
    <row customHeight="1" ht="11.25">
      <c r="A33" s="5217" t="s">
        <v>2244</v>
      </c>
      <c r="B33" s="5217" t="s">
        <v>16</v>
      </c>
      <c r="C33" s="5217" t="s">
        <v>2365</v>
      </c>
      <c r="D33" s="5217" t="s">
        <v>2366</v>
      </c>
      <c r="E33" s="5217" t="s">
        <v>2367</v>
      </c>
      <c r="F33" s="5217" t="s">
        <v>2300</v>
      </c>
      <c r="G33" s="5217" t="s">
        <v>22</v>
      </c>
      <c r="H33" s="5217" t="s">
        <v>22</v>
      </c>
      <c r="I33" s="5217" t="s">
        <v>805</v>
      </c>
    </row>
    <row customHeight="1" ht="11.25">
      <c r="A34" s="5217" t="s">
        <v>2244</v>
      </c>
      <c r="B34" s="5217" t="s">
        <v>16</v>
      </c>
      <c r="C34" s="5217" t="s">
        <v>2368</v>
      </c>
      <c r="D34" s="5217" t="s">
        <v>2369</v>
      </c>
      <c r="E34" s="5217" t="s">
        <v>2370</v>
      </c>
      <c r="F34" s="5217" t="s">
        <v>2256</v>
      </c>
      <c r="G34" s="5217" t="s">
        <v>22</v>
      </c>
      <c r="H34" s="5217" t="s">
        <v>22</v>
      </c>
      <c r="I34" s="5217" t="s">
        <v>805</v>
      </c>
    </row>
    <row customHeight="1" ht="11.25">
      <c r="A35" s="5217" t="s">
        <v>2244</v>
      </c>
      <c r="B35" s="5217" t="s">
        <v>16</v>
      </c>
      <c r="C35" s="5217" t="s">
        <v>2371</v>
      </c>
      <c r="D35" s="5217" t="s">
        <v>2372</v>
      </c>
      <c r="E35" s="5217" t="s">
        <v>2373</v>
      </c>
      <c r="F35" s="5217" t="s">
        <v>2260</v>
      </c>
      <c r="G35" s="5217" t="s">
        <v>22</v>
      </c>
      <c r="H35" s="5217" t="s">
        <v>22</v>
      </c>
      <c r="I35" s="5217" t="s">
        <v>805</v>
      </c>
    </row>
    <row customHeight="1" ht="11.25">
      <c r="A36" s="5217" t="s">
        <v>2244</v>
      </c>
      <c r="B36" s="5217" t="s">
        <v>16</v>
      </c>
      <c r="C36" s="5217" t="s">
        <v>2374</v>
      </c>
      <c r="D36" s="5217" t="s">
        <v>2375</v>
      </c>
      <c r="E36" s="5217" t="s">
        <v>2376</v>
      </c>
      <c r="F36" s="5217" t="s">
        <v>2345</v>
      </c>
      <c r="G36" s="5217" t="s">
        <v>22</v>
      </c>
      <c r="H36" s="5217" t="s">
        <v>22</v>
      </c>
      <c r="I36" s="5217" t="s">
        <v>805</v>
      </c>
    </row>
    <row customHeight="1" ht="11.25">
      <c r="A37" s="5217" t="s">
        <v>2244</v>
      </c>
      <c r="B37" s="5217" t="s">
        <v>16</v>
      </c>
      <c r="C37" s="5217" t="s">
        <v>2377</v>
      </c>
      <c r="D37" s="5217" t="s">
        <v>2378</v>
      </c>
      <c r="E37" s="5217" t="s">
        <v>2379</v>
      </c>
      <c r="F37" s="5217" t="s">
        <v>2345</v>
      </c>
      <c r="G37" s="5217" t="s">
        <v>2380</v>
      </c>
      <c r="H37" s="5217" t="s">
        <v>22</v>
      </c>
      <c r="I37" s="5217" t="s">
        <v>805</v>
      </c>
    </row>
    <row customHeight="1" ht="11.25">
      <c r="A38" s="5217" t="s">
        <v>2244</v>
      </c>
      <c r="B38" s="5217" t="s">
        <v>16</v>
      </c>
      <c r="C38" s="5217" t="s">
        <v>2381</v>
      </c>
      <c r="D38" s="5217" t="s">
        <v>2382</v>
      </c>
      <c r="E38" s="5217" t="s">
        <v>2383</v>
      </c>
      <c r="F38" s="5217" t="s">
        <v>2384</v>
      </c>
      <c r="G38" s="5217" t="s">
        <v>22</v>
      </c>
      <c r="H38" s="5217" t="s">
        <v>22</v>
      </c>
      <c r="I38" s="5217" t="s">
        <v>805</v>
      </c>
    </row>
    <row customHeight="1" ht="11.25">
      <c r="A39" s="5217" t="s">
        <v>2244</v>
      </c>
      <c r="B39" s="5217" t="s">
        <v>16</v>
      </c>
      <c r="C39" s="5217" t="s">
        <v>2385</v>
      </c>
      <c r="D39" s="5217" t="s">
        <v>2386</v>
      </c>
      <c r="E39" s="5217" t="s">
        <v>2387</v>
      </c>
      <c r="F39" s="5217" t="s">
        <v>2330</v>
      </c>
      <c r="G39" s="5217" t="s">
        <v>22</v>
      </c>
      <c r="H39" s="5217" t="s">
        <v>22</v>
      </c>
      <c r="I39" s="5217" t="s">
        <v>805</v>
      </c>
    </row>
    <row customHeight="1" ht="11.25">
      <c r="A40" s="5217" t="s">
        <v>2244</v>
      </c>
      <c r="B40" s="5217" t="s">
        <v>16</v>
      </c>
      <c r="C40" s="5217" t="s">
        <v>2388</v>
      </c>
      <c r="D40" s="5217" t="s">
        <v>2389</v>
      </c>
      <c r="E40" s="5217" t="s">
        <v>2390</v>
      </c>
      <c r="F40" s="5217" t="s">
        <v>2256</v>
      </c>
      <c r="G40" s="5217" t="s">
        <v>22</v>
      </c>
      <c r="H40" s="5217" t="s">
        <v>22</v>
      </c>
      <c r="I40" s="5217" t="s">
        <v>805</v>
      </c>
    </row>
    <row customHeight="1" ht="11.25">
      <c r="A41" s="5217" t="s">
        <v>2244</v>
      </c>
      <c r="B41" s="5217" t="s">
        <v>16</v>
      </c>
      <c r="C41" s="5217" t="s">
        <v>2391</v>
      </c>
      <c r="D41" s="5217" t="s">
        <v>2392</v>
      </c>
      <c r="E41" s="5217" t="s">
        <v>2393</v>
      </c>
      <c r="F41" s="5217" t="s">
        <v>2300</v>
      </c>
      <c r="G41" s="5217" t="s">
        <v>22</v>
      </c>
      <c r="H41" s="5217" t="s">
        <v>22</v>
      </c>
      <c r="I41" s="5217" t="s">
        <v>805</v>
      </c>
    </row>
    <row customHeight="1" ht="11.25">
      <c r="A42" s="5217" t="s">
        <v>2244</v>
      </c>
      <c r="B42" s="5217" t="s">
        <v>16</v>
      </c>
      <c r="C42" s="5217" t="s">
        <v>2394</v>
      </c>
      <c r="D42" s="5217" t="s">
        <v>2395</v>
      </c>
      <c r="E42" s="5217" t="s">
        <v>2396</v>
      </c>
      <c r="F42" s="5217" t="s">
        <v>2397</v>
      </c>
      <c r="G42" s="5217" t="s">
        <v>22</v>
      </c>
      <c r="H42" s="5217" t="s">
        <v>22</v>
      </c>
      <c r="I42" s="5217" t="s">
        <v>805</v>
      </c>
    </row>
    <row customHeight="1" ht="11.25">
      <c r="A43" s="5217" t="s">
        <v>2244</v>
      </c>
      <c r="B43" s="5217" t="s">
        <v>16</v>
      </c>
      <c r="C43" s="5217" t="s">
        <v>2398</v>
      </c>
      <c r="D43" s="5217" t="s">
        <v>2399</v>
      </c>
      <c r="E43" s="5217" t="s">
        <v>2400</v>
      </c>
      <c r="F43" s="5217" t="s">
        <v>2256</v>
      </c>
      <c r="G43" s="5217" t="s">
        <v>2401</v>
      </c>
      <c r="H43" s="5217" t="s">
        <v>22</v>
      </c>
      <c r="I43" s="5217" t="s">
        <v>805</v>
      </c>
    </row>
    <row customHeight="1" ht="11.25">
      <c r="A44" s="5217" t="s">
        <v>2244</v>
      </c>
      <c r="B44" s="5217" t="s">
        <v>16</v>
      </c>
      <c r="C44" s="5217" t="s">
        <v>2402</v>
      </c>
      <c r="D44" s="5217" t="s">
        <v>2403</v>
      </c>
      <c r="E44" s="5217" t="s">
        <v>2404</v>
      </c>
      <c r="F44" s="5217" t="s">
        <v>2345</v>
      </c>
      <c r="G44" s="5217" t="s">
        <v>2405</v>
      </c>
      <c r="H44" s="5217" t="s">
        <v>22</v>
      </c>
      <c r="I44" s="5217" t="s">
        <v>805</v>
      </c>
    </row>
    <row customHeight="1" ht="11.25">
      <c r="A45" s="5217" t="s">
        <v>2244</v>
      </c>
      <c r="B45" s="5217" t="s">
        <v>16</v>
      </c>
      <c r="C45" s="5217" t="s">
        <v>2406</v>
      </c>
      <c r="D45" s="5217" t="s">
        <v>2407</v>
      </c>
      <c r="E45" s="5217" t="s">
        <v>2408</v>
      </c>
      <c r="F45" s="5217" t="s">
        <v>2256</v>
      </c>
      <c r="G45" s="5217" t="s">
        <v>22</v>
      </c>
      <c r="H45" s="5217" t="s">
        <v>22</v>
      </c>
      <c r="I45" s="5217" t="s">
        <v>805</v>
      </c>
    </row>
    <row customHeight="1" ht="11.25">
      <c r="A46" s="5217" t="s">
        <v>2244</v>
      </c>
      <c r="B46" s="5217" t="s">
        <v>16</v>
      </c>
      <c r="C46" s="5217" t="s">
        <v>2409</v>
      </c>
      <c r="D46" s="5217" t="s">
        <v>2410</v>
      </c>
      <c r="E46" s="5217" t="s">
        <v>2411</v>
      </c>
      <c r="F46" s="5217" t="s">
        <v>2412</v>
      </c>
      <c r="G46" s="5217" t="s">
        <v>2413</v>
      </c>
      <c r="H46" s="5217" t="s">
        <v>22</v>
      </c>
      <c r="I46" s="5217" t="s">
        <v>805</v>
      </c>
    </row>
    <row customHeight="1" ht="11.25">
      <c r="A47" s="5217" t="s">
        <v>2244</v>
      </c>
      <c r="B47" s="5217" t="s">
        <v>16</v>
      </c>
      <c r="C47" s="5217" t="s">
        <v>2414</v>
      </c>
      <c r="D47" s="5217" t="s">
        <v>2415</v>
      </c>
      <c r="E47" s="5217" t="s">
        <v>2416</v>
      </c>
      <c r="F47" s="5217" t="s">
        <v>2417</v>
      </c>
      <c r="G47" s="5217" t="s">
        <v>2418</v>
      </c>
      <c r="H47" s="5217" t="s">
        <v>22</v>
      </c>
      <c r="I47" s="5217" t="s">
        <v>805</v>
      </c>
    </row>
    <row customHeight="1" ht="11.25">
      <c r="A48" s="5217" t="s">
        <v>2244</v>
      </c>
      <c r="B48" s="5217" t="s">
        <v>16</v>
      </c>
      <c r="C48" s="5217" t="s">
        <v>2419</v>
      </c>
      <c r="D48" s="5217" t="s">
        <v>2420</v>
      </c>
      <c r="E48" s="5217" t="s">
        <v>2421</v>
      </c>
      <c r="F48" s="5217" t="s">
        <v>2422</v>
      </c>
      <c r="G48" s="5217" t="s">
        <v>22</v>
      </c>
      <c r="H48" s="5217" t="s">
        <v>22</v>
      </c>
      <c r="I48" s="5217" t="s">
        <v>805</v>
      </c>
    </row>
    <row customHeight="1" ht="11.25">
      <c r="A49" s="5217" t="s">
        <v>2244</v>
      </c>
      <c r="B49" s="5217" t="s">
        <v>16</v>
      </c>
      <c r="C49" s="5217" t="s">
        <v>2423</v>
      </c>
      <c r="D49" s="5217" t="s">
        <v>2424</v>
      </c>
      <c r="E49" s="5217" t="s">
        <v>2425</v>
      </c>
      <c r="F49" s="5217" t="s">
        <v>2256</v>
      </c>
      <c r="G49" s="5217" t="s">
        <v>22</v>
      </c>
      <c r="H49" s="5217" t="s">
        <v>22</v>
      </c>
      <c r="I49" s="5217" t="s">
        <v>805</v>
      </c>
    </row>
    <row customHeight="1" ht="11.25">
      <c r="A50" s="5217" t="s">
        <v>2244</v>
      </c>
      <c r="B50" s="5217" t="s">
        <v>16</v>
      </c>
      <c r="C50" s="5217" t="s">
        <v>2426</v>
      </c>
      <c r="D50" s="5217" t="s">
        <v>2427</v>
      </c>
      <c r="E50" s="5217" t="s">
        <v>2428</v>
      </c>
      <c r="F50" s="5217" t="s">
        <v>2256</v>
      </c>
      <c r="G50" s="5217" t="s">
        <v>22</v>
      </c>
      <c r="H50" s="5217" t="s">
        <v>22</v>
      </c>
      <c r="I50" s="5217" t="s">
        <v>805</v>
      </c>
    </row>
    <row customHeight="1" ht="11.25">
      <c r="A51" s="5217" t="s">
        <v>2244</v>
      </c>
      <c r="B51" s="5217" t="s">
        <v>16</v>
      </c>
      <c r="C51" s="5217" t="s">
        <v>2429</v>
      </c>
      <c r="D51" s="5217" t="s">
        <v>2430</v>
      </c>
      <c r="E51" s="5217" t="s">
        <v>2431</v>
      </c>
      <c r="F51" s="5217" t="s">
        <v>2432</v>
      </c>
      <c r="G51" s="5217" t="s">
        <v>2433</v>
      </c>
      <c r="H51" s="5217" t="s">
        <v>22</v>
      </c>
      <c r="I51" s="5217" t="s">
        <v>805</v>
      </c>
    </row>
    <row customHeight="1" ht="11.25">
      <c r="A52" s="5217" t="s">
        <v>2244</v>
      </c>
      <c r="B52" s="5217" t="s">
        <v>16</v>
      </c>
      <c r="C52" s="5217" t="s">
        <v>2434</v>
      </c>
      <c r="D52" s="5217" t="s">
        <v>2435</v>
      </c>
      <c r="E52" s="5217" t="s">
        <v>2436</v>
      </c>
      <c r="F52" s="5217" t="s">
        <v>2345</v>
      </c>
      <c r="G52" s="5217" t="s">
        <v>22</v>
      </c>
      <c r="H52" s="5217" t="s">
        <v>22</v>
      </c>
      <c r="I52" s="5217" t="s">
        <v>805</v>
      </c>
    </row>
    <row customHeight="1" ht="11.25">
      <c r="A53" s="5217" t="s">
        <v>2244</v>
      </c>
      <c r="B53" s="5217" t="s">
        <v>16</v>
      </c>
      <c r="C53" s="5217" t="s">
        <v>2437</v>
      </c>
      <c r="D53" s="5217" t="s">
        <v>2438</v>
      </c>
      <c r="E53" s="5217" t="s">
        <v>2439</v>
      </c>
      <c r="F53" s="5217" t="s">
        <v>2350</v>
      </c>
      <c r="G53" s="5217" t="s">
        <v>22</v>
      </c>
      <c r="H53" s="5217" t="s">
        <v>22</v>
      </c>
      <c r="I53" s="5217" t="s">
        <v>805</v>
      </c>
    </row>
    <row customHeight="1" ht="11.25">
      <c r="A54" s="5217" t="s">
        <v>2244</v>
      </c>
      <c r="B54" s="5217" t="s">
        <v>16</v>
      </c>
      <c r="C54" s="5217" t="s">
        <v>2440</v>
      </c>
      <c r="D54" s="5217" t="s">
        <v>2441</v>
      </c>
      <c r="E54" s="5217" t="s">
        <v>2442</v>
      </c>
      <c r="F54" s="5217" t="s">
        <v>2345</v>
      </c>
      <c r="G54" s="5217" t="s">
        <v>2443</v>
      </c>
      <c r="H54" s="5217" t="s">
        <v>22</v>
      </c>
      <c r="I54" s="5217" t="s">
        <v>805</v>
      </c>
    </row>
    <row customHeight="1" ht="11.25">
      <c r="A55" s="5217" t="s">
        <v>2244</v>
      </c>
      <c r="B55" s="5217" t="s">
        <v>16</v>
      </c>
      <c r="C55" s="5217" t="s">
        <v>2444</v>
      </c>
      <c r="D55" s="5217" t="s">
        <v>2445</v>
      </c>
      <c r="E55" s="5217" t="s">
        <v>2446</v>
      </c>
      <c r="F55" s="5217" t="s">
        <v>2361</v>
      </c>
      <c r="G55" s="5217" t="s">
        <v>2447</v>
      </c>
      <c r="H55" s="5217" t="s">
        <v>22</v>
      </c>
      <c r="I55" s="5217" t="s">
        <v>805</v>
      </c>
    </row>
    <row customHeight="1" ht="11.25">
      <c r="A56" s="5217" t="s">
        <v>2244</v>
      </c>
      <c r="B56" s="5217" t="s">
        <v>16</v>
      </c>
      <c r="C56" s="5217" t="s">
        <v>2448</v>
      </c>
      <c r="D56" s="5217" t="s">
        <v>2449</v>
      </c>
      <c r="E56" s="5217" t="s">
        <v>2450</v>
      </c>
      <c r="F56" s="5217" t="s">
        <v>2432</v>
      </c>
      <c r="G56" s="5217" t="s">
        <v>22</v>
      </c>
      <c r="H56" s="5217" t="s">
        <v>22</v>
      </c>
      <c r="I56" s="5217" t="s">
        <v>805</v>
      </c>
    </row>
    <row customHeight="1" ht="11.25">
      <c r="A57" s="5217" t="s">
        <v>2244</v>
      </c>
      <c r="B57" s="5217" t="s">
        <v>16</v>
      </c>
      <c r="C57" s="5217" t="s">
        <v>2451</v>
      </c>
      <c r="D57" s="5217" t="s">
        <v>2452</v>
      </c>
      <c r="E57" s="5217" t="s">
        <v>2453</v>
      </c>
      <c r="F57" s="5217" t="s">
        <v>2454</v>
      </c>
      <c r="G57" s="5217" t="s">
        <v>2455</v>
      </c>
      <c r="H57" s="5217" t="s">
        <v>22</v>
      </c>
      <c r="I57" s="5217" t="s">
        <v>805</v>
      </c>
    </row>
    <row customHeight="1" ht="11.25">
      <c r="A58" s="5217" t="s">
        <v>2244</v>
      </c>
      <c r="B58" s="5217" t="s">
        <v>16</v>
      </c>
      <c r="C58" s="5217" t="s">
        <v>2456</v>
      </c>
      <c r="D58" s="5217" t="s">
        <v>2457</v>
      </c>
      <c r="E58" s="5217" t="s">
        <v>2458</v>
      </c>
      <c r="F58" s="5217" t="s">
        <v>2459</v>
      </c>
      <c r="G58" s="5217" t="s">
        <v>22</v>
      </c>
      <c r="H58" s="5217" t="s">
        <v>22</v>
      </c>
      <c r="I58" s="5217" t="s">
        <v>805</v>
      </c>
    </row>
    <row customHeight="1" ht="11.25">
      <c r="A59" s="5217" t="s">
        <v>2244</v>
      </c>
      <c r="B59" s="5217" t="s">
        <v>16</v>
      </c>
      <c r="C59" s="5217" t="s">
        <v>2460</v>
      </c>
      <c r="D59" s="5217" t="s">
        <v>2461</v>
      </c>
      <c r="E59" s="5217" t="s">
        <v>2462</v>
      </c>
      <c r="F59" s="5217" t="s">
        <v>2291</v>
      </c>
      <c r="G59" s="5217" t="s">
        <v>22</v>
      </c>
      <c r="H59" s="5217" t="s">
        <v>22</v>
      </c>
      <c r="I59" s="5217" t="s">
        <v>805</v>
      </c>
    </row>
    <row customHeight="1" ht="11.25">
      <c r="A60" s="5217" t="s">
        <v>2244</v>
      </c>
      <c r="B60" s="5217" t="s">
        <v>16</v>
      </c>
      <c r="C60" s="5217" t="s">
        <v>2463</v>
      </c>
      <c r="D60" s="5217" t="s">
        <v>2464</v>
      </c>
      <c r="E60" s="5217" t="s">
        <v>2465</v>
      </c>
      <c r="F60" s="5217" t="s">
        <v>2260</v>
      </c>
      <c r="G60" s="5217" t="s">
        <v>22</v>
      </c>
      <c r="H60" s="5217" t="s">
        <v>22</v>
      </c>
      <c r="I60" s="5217" t="s">
        <v>805</v>
      </c>
    </row>
    <row customHeight="1" ht="11.25">
      <c r="A61" s="5217" t="s">
        <v>2244</v>
      </c>
      <c r="B61" s="5217" t="s">
        <v>16</v>
      </c>
      <c r="C61" s="5217" t="s">
        <v>2466</v>
      </c>
      <c r="D61" s="5217" t="s">
        <v>2467</v>
      </c>
      <c r="E61" s="5217" t="s">
        <v>2468</v>
      </c>
      <c r="F61" s="5217" t="s">
        <v>2469</v>
      </c>
      <c r="G61" s="5217" t="s">
        <v>2470</v>
      </c>
      <c r="H61" s="5217" t="s">
        <v>22</v>
      </c>
      <c r="I61" s="5217" t="s">
        <v>805</v>
      </c>
    </row>
    <row customHeight="1" ht="11.25">
      <c r="A62" s="5217" t="s">
        <v>2244</v>
      </c>
      <c r="B62" s="5217" t="s">
        <v>16</v>
      </c>
      <c r="C62" s="5217" t="s">
        <v>2471</v>
      </c>
      <c r="D62" s="5217" t="s">
        <v>2472</v>
      </c>
      <c r="E62" s="5217" t="s">
        <v>2416</v>
      </c>
      <c r="F62" s="5217" t="s">
        <v>2473</v>
      </c>
      <c r="G62" s="5217" t="s">
        <v>22</v>
      </c>
      <c r="H62" s="5217" t="s">
        <v>22</v>
      </c>
      <c r="I62" s="5217" t="s">
        <v>805</v>
      </c>
    </row>
    <row customHeight="1" ht="11.25">
      <c r="A63" s="5217" t="s">
        <v>2244</v>
      </c>
      <c r="B63" s="5217" t="s">
        <v>16</v>
      </c>
      <c r="C63" s="5217" t="s">
        <v>2474</v>
      </c>
      <c r="D63" s="5217" t="s">
        <v>2475</v>
      </c>
      <c r="E63" s="5217" t="s">
        <v>2476</v>
      </c>
      <c r="F63" s="5217" t="s">
        <v>2260</v>
      </c>
      <c r="G63" s="5217" t="s">
        <v>22</v>
      </c>
      <c r="H63" s="5217" t="s">
        <v>22</v>
      </c>
      <c r="I63" s="5217" t="s">
        <v>805</v>
      </c>
    </row>
    <row customHeight="1" ht="11.25">
      <c r="A64" s="5217" t="s">
        <v>2244</v>
      </c>
      <c r="B64" s="5217" t="s">
        <v>16</v>
      </c>
      <c r="C64" s="5217" t="s">
        <v>2477</v>
      </c>
      <c r="D64" s="5217" t="s">
        <v>2478</v>
      </c>
      <c r="E64" s="5217" t="s">
        <v>2468</v>
      </c>
      <c r="F64" s="5217" t="s">
        <v>2479</v>
      </c>
      <c r="G64" s="5217" t="s">
        <v>2480</v>
      </c>
      <c r="H64" s="5217" t="s">
        <v>22</v>
      </c>
      <c r="I64" s="5217" t="s">
        <v>805</v>
      </c>
    </row>
    <row customHeight="1" ht="11.25">
      <c r="A65" s="5217" t="s">
        <v>2244</v>
      </c>
      <c r="B65" s="5217" t="s">
        <v>16</v>
      </c>
      <c r="C65" s="5217" t="s">
        <v>2481</v>
      </c>
      <c r="D65" s="5217" t="s">
        <v>2482</v>
      </c>
      <c r="E65" s="5217" t="s">
        <v>2483</v>
      </c>
      <c r="F65" s="5217" t="s">
        <v>2484</v>
      </c>
      <c r="G65" s="5217" t="s">
        <v>22</v>
      </c>
      <c r="H65" s="5217" t="s">
        <v>22</v>
      </c>
      <c r="I65" s="5217" t="s">
        <v>805</v>
      </c>
    </row>
    <row customHeight="1" ht="11.25">
      <c r="A66" s="5217" t="s">
        <v>2244</v>
      </c>
      <c r="B66" s="5217" t="s">
        <v>16</v>
      </c>
      <c r="C66" s="5217" t="s">
        <v>2485</v>
      </c>
      <c r="D66" s="5217" t="s">
        <v>2486</v>
      </c>
      <c r="E66" s="5217" t="s">
        <v>2487</v>
      </c>
      <c r="F66" s="5217" t="s">
        <v>2488</v>
      </c>
      <c r="G66" s="5217" t="s">
        <v>2489</v>
      </c>
      <c r="H66" s="5217" t="s">
        <v>22</v>
      </c>
      <c r="I66" s="5217" t="s">
        <v>805</v>
      </c>
    </row>
    <row customHeight="1" ht="11.25">
      <c r="A67" s="5217" t="s">
        <v>2244</v>
      </c>
      <c r="B67" s="5217" t="s">
        <v>16</v>
      </c>
      <c r="C67" s="5217" t="s">
        <v>2490</v>
      </c>
      <c r="D67" s="5217" t="s">
        <v>2491</v>
      </c>
      <c r="E67" s="5217" t="s">
        <v>2492</v>
      </c>
      <c r="F67" s="5217" t="s">
        <v>2256</v>
      </c>
      <c r="G67" s="5217" t="s">
        <v>22</v>
      </c>
      <c r="H67" s="5217" t="s">
        <v>22</v>
      </c>
      <c r="I67" s="5217" t="s">
        <v>805</v>
      </c>
    </row>
    <row customHeight="1" ht="11.25">
      <c r="A68" s="5217" t="s">
        <v>2244</v>
      </c>
      <c r="B68" s="5217" t="s">
        <v>16</v>
      </c>
      <c r="C68" s="5217" t="s">
        <v>2493</v>
      </c>
      <c r="D68" s="5217" t="s">
        <v>2494</v>
      </c>
      <c r="E68" s="5217" t="s">
        <v>2495</v>
      </c>
      <c r="F68" s="5217" t="s">
        <v>2422</v>
      </c>
      <c r="G68" s="5217" t="s">
        <v>22</v>
      </c>
      <c r="H68" s="5217" t="s">
        <v>22</v>
      </c>
      <c r="I68" s="5217" t="s">
        <v>805</v>
      </c>
    </row>
    <row customHeight="1" ht="11.25">
      <c r="A69" s="5217" t="s">
        <v>2244</v>
      </c>
      <c r="B69" s="5217" t="s">
        <v>16</v>
      </c>
      <c r="C69" s="5217" t="s">
        <v>2245</v>
      </c>
      <c r="D69" s="5217" t="s">
        <v>2246</v>
      </c>
      <c r="E69" s="5217" t="s">
        <v>2247</v>
      </c>
      <c r="F69" s="5217" t="s">
        <v>2248</v>
      </c>
      <c r="G69" s="5217" t="s">
        <v>2249</v>
      </c>
      <c r="H69" s="5217" t="s">
        <v>22</v>
      </c>
      <c r="I69" s="5217" t="s">
        <v>891</v>
      </c>
    </row>
    <row customHeight="1" ht="11.25">
      <c r="A70" s="5217" t="s">
        <v>2244</v>
      </c>
      <c r="B70" s="5217" t="s">
        <v>16</v>
      </c>
      <c r="C70" s="5217" t="s">
        <v>2250</v>
      </c>
      <c r="D70" s="5217" t="s">
        <v>2246</v>
      </c>
      <c r="E70" s="5217" t="s">
        <v>2247</v>
      </c>
      <c r="F70" s="5217" t="s">
        <v>2251</v>
      </c>
      <c r="G70" s="5217" t="s">
        <v>2252</v>
      </c>
      <c r="H70" s="5217" t="s">
        <v>22</v>
      </c>
      <c r="I70" s="5217" t="s">
        <v>891</v>
      </c>
    </row>
    <row customHeight="1" ht="11.25">
      <c r="A71" s="5217" t="s">
        <v>2244</v>
      </c>
      <c r="B71" s="5217" t="s">
        <v>16</v>
      </c>
      <c r="C71" s="5217" t="s">
        <v>2262</v>
      </c>
      <c r="D71" s="5217" t="s">
        <v>2263</v>
      </c>
      <c r="E71" s="5217" t="s">
        <v>2264</v>
      </c>
      <c r="F71" s="5217" t="s">
        <v>2265</v>
      </c>
      <c r="G71" s="5217" t="s">
        <v>22</v>
      </c>
      <c r="H71" s="5217" t="s">
        <v>22</v>
      </c>
      <c r="I71" s="5217" t="s">
        <v>891</v>
      </c>
    </row>
    <row customHeight="1" ht="11.25">
      <c r="A72" s="5217" t="s">
        <v>2244</v>
      </c>
      <c r="B72" s="5217" t="s">
        <v>16</v>
      </c>
      <c r="C72" s="5217" t="s">
        <v>2266</v>
      </c>
      <c r="D72" s="5217" t="s">
        <v>2267</v>
      </c>
      <c r="E72" s="5217" t="s">
        <v>2268</v>
      </c>
      <c r="F72" s="5217" t="s">
        <v>2265</v>
      </c>
      <c r="G72" s="5217" t="s">
        <v>2269</v>
      </c>
      <c r="H72" s="5217" t="s">
        <v>22</v>
      </c>
      <c r="I72" s="5217" t="s">
        <v>891</v>
      </c>
    </row>
    <row customHeight="1" ht="11.25">
      <c r="A73" s="5217" t="s">
        <v>2244</v>
      </c>
      <c r="B73" s="5217" t="s">
        <v>16</v>
      </c>
      <c r="C73" s="5217" t="s">
        <v>2270</v>
      </c>
      <c r="D73" s="5217" t="s">
        <v>2271</v>
      </c>
      <c r="E73" s="5217" t="s">
        <v>2272</v>
      </c>
      <c r="F73" s="5217" t="s">
        <v>2273</v>
      </c>
      <c r="G73" s="5217" t="s">
        <v>22</v>
      </c>
      <c r="H73" s="5217" t="s">
        <v>22</v>
      </c>
      <c r="I73" s="5217" t="s">
        <v>891</v>
      </c>
    </row>
    <row customHeight="1" ht="11.25">
      <c r="A74" s="5217" t="s">
        <v>2244</v>
      </c>
      <c r="B74" s="5217" t="s">
        <v>16</v>
      </c>
      <c r="C74" s="5217" t="s">
        <v>2274</v>
      </c>
      <c r="D74" s="5217" t="s">
        <v>2275</v>
      </c>
      <c r="E74" s="5217" t="s">
        <v>2276</v>
      </c>
      <c r="F74" s="5217" t="s">
        <v>2260</v>
      </c>
      <c r="G74" s="5217" t="s">
        <v>22</v>
      </c>
      <c r="H74" s="5217" t="s">
        <v>22</v>
      </c>
      <c r="I74" s="5217" t="s">
        <v>891</v>
      </c>
    </row>
    <row customHeight="1" ht="11.25">
      <c r="A75" s="5217" t="s">
        <v>2244</v>
      </c>
      <c r="B75" s="5217" t="s">
        <v>16</v>
      </c>
      <c r="C75" s="5217" t="s">
        <v>2281</v>
      </c>
      <c r="D75" s="5217" t="s">
        <v>2282</v>
      </c>
      <c r="E75" s="5217" t="s">
        <v>2283</v>
      </c>
      <c r="F75" s="5217" t="s">
        <v>2260</v>
      </c>
      <c r="G75" s="5217" t="s">
        <v>22</v>
      </c>
      <c r="H75" s="5217" t="s">
        <v>22</v>
      </c>
      <c r="I75" s="5217" t="s">
        <v>891</v>
      </c>
    </row>
    <row customHeight="1" ht="11.25">
      <c r="A76" s="5217" t="s">
        <v>2244</v>
      </c>
      <c r="B76" s="5217" t="s">
        <v>16</v>
      </c>
      <c r="C76" s="5217" t="s">
        <v>2288</v>
      </c>
      <c r="D76" s="5217" t="s">
        <v>2289</v>
      </c>
      <c r="E76" s="5217" t="s">
        <v>2290</v>
      </c>
      <c r="F76" s="5217" t="s">
        <v>2291</v>
      </c>
      <c r="G76" s="5217" t="s">
        <v>2292</v>
      </c>
      <c r="H76" s="5217" t="s">
        <v>22</v>
      </c>
      <c r="I76" s="5217" t="s">
        <v>891</v>
      </c>
    </row>
    <row customHeight="1" ht="11.25">
      <c r="A77" s="5217" t="s">
        <v>2244</v>
      </c>
      <c r="B77" s="5217" t="s">
        <v>16</v>
      </c>
      <c r="C77" s="5217" t="s">
        <v>2293</v>
      </c>
      <c r="D77" s="5217" t="s">
        <v>2294</v>
      </c>
      <c r="E77" s="5217" t="s">
        <v>2295</v>
      </c>
      <c r="F77" s="5217" t="s">
        <v>2296</v>
      </c>
      <c r="G77" s="5217" t="s">
        <v>22</v>
      </c>
      <c r="H77" s="5217" t="s">
        <v>22</v>
      </c>
      <c r="I77" s="5217" t="s">
        <v>891</v>
      </c>
    </row>
    <row customHeight="1" ht="11.25">
      <c r="A78" s="5217" t="s">
        <v>2244</v>
      </c>
      <c r="B78" s="5217" t="s">
        <v>16</v>
      </c>
      <c r="C78" s="5217" t="s">
        <v>2306</v>
      </c>
      <c r="D78" s="5217" t="s">
        <v>2307</v>
      </c>
      <c r="E78" s="5217" t="s">
        <v>2308</v>
      </c>
      <c r="F78" s="5217" t="s">
        <v>2260</v>
      </c>
      <c r="G78" s="5217" t="s">
        <v>2309</v>
      </c>
      <c r="H78" s="5217" t="s">
        <v>22</v>
      </c>
      <c r="I78" s="5217" t="s">
        <v>891</v>
      </c>
    </row>
    <row customHeight="1" ht="11.25">
      <c r="A79" s="5217" t="s">
        <v>2244</v>
      </c>
      <c r="B79" s="5217" t="s">
        <v>16</v>
      </c>
      <c r="C79" s="5217" t="s">
        <v>2317</v>
      </c>
      <c r="D79" s="5217" t="s">
        <v>2318</v>
      </c>
      <c r="E79" s="5217" t="s">
        <v>2319</v>
      </c>
      <c r="F79" s="5217" t="s">
        <v>2260</v>
      </c>
      <c r="G79" s="5217" t="s">
        <v>2320</v>
      </c>
      <c r="H79" s="5217" t="s">
        <v>22</v>
      </c>
      <c r="I79" s="5217" t="s">
        <v>891</v>
      </c>
    </row>
    <row customHeight="1" ht="11.25">
      <c r="A80" s="5217" t="s">
        <v>2244</v>
      </c>
      <c r="B80" s="5217" t="s">
        <v>16</v>
      </c>
      <c r="C80" s="5217" t="s">
        <v>2321</v>
      </c>
      <c r="D80" s="5217" t="s">
        <v>2322</v>
      </c>
      <c r="E80" s="5217" t="s">
        <v>2323</v>
      </c>
      <c r="F80" s="5217" t="s">
        <v>2324</v>
      </c>
      <c r="G80" s="5217" t="s">
        <v>22</v>
      </c>
      <c r="H80" s="5217" t="s">
        <v>22</v>
      </c>
      <c r="I80" s="5217" t="s">
        <v>891</v>
      </c>
    </row>
    <row customHeight="1" ht="11.25">
      <c r="A81" s="5217" t="s">
        <v>2244</v>
      </c>
      <c r="B81" s="5217" t="s">
        <v>16</v>
      </c>
      <c r="C81" s="5217" t="s">
        <v>22</v>
      </c>
      <c r="D81" s="5217" t="s">
        <v>2325</v>
      </c>
      <c r="E81" s="5217" t="s">
        <v>2326</v>
      </c>
      <c r="F81" s="5217" t="s">
        <v>2260</v>
      </c>
      <c r="G81" s="5217" t="s">
        <v>22</v>
      </c>
      <c r="H81" s="5217" t="s">
        <v>22</v>
      </c>
      <c r="I81" s="5217" t="s">
        <v>891</v>
      </c>
    </row>
    <row customHeight="1" ht="11.25">
      <c r="A82" s="5217" t="s">
        <v>2244</v>
      </c>
      <c r="B82" s="5217" t="s">
        <v>16</v>
      </c>
      <c r="C82" s="5217" t="s">
        <v>2327</v>
      </c>
      <c r="D82" s="5217" t="s">
        <v>2328</v>
      </c>
      <c r="E82" s="5217" t="s">
        <v>2329</v>
      </c>
      <c r="F82" s="5217" t="s">
        <v>2330</v>
      </c>
      <c r="G82" s="5217" t="s">
        <v>22</v>
      </c>
      <c r="H82" s="5217" t="s">
        <v>22</v>
      </c>
      <c r="I82" s="5217" t="s">
        <v>891</v>
      </c>
    </row>
    <row customHeight="1" ht="11.25">
      <c r="A83" s="5217" t="s">
        <v>2244</v>
      </c>
      <c r="B83" s="5217" t="s">
        <v>16</v>
      </c>
      <c r="C83" s="5217" t="s">
        <v>2347</v>
      </c>
      <c r="D83" s="5217" t="s">
        <v>2348</v>
      </c>
      <c r="E83" s="5217" t="s">
        <v>2349</v>
      </c>
      <c r="F83" s="5217" t="s">
        <v>2350</v>
      </c>
      <c r="G83" s="5217" t="s">
        <v>22</v>
      </c>
      <c r="H83" s="5217" t="s">
        <v>22</v>
      </c>
      <c r="I83" s="5217" t="s">
        <v>891</v>
      </c>
    </row>
    <row customHeight="1" ht="11.25">
      <c r="A84" s="5217" t="s">
        <v>2244</v>
      </c>
      <c r="B84" s="5217" t="s">
        <v>16</v>
      </c>
      <c r="C84" s="5217" t="s">
        <v>2354</v>
      </c>
      <c r="D84" s="5217" t="s">
        <v>2355</v>
      </c>
      <c r="E84" s="5217" t="s">
        <v>2356</v>
      </c>
      <c r="F84" s="5217" t="s">
        <v>2357</v>
      </c>
      <c r="G84" s="5217" t="s">
        <v>22</v>
      </c>
      <c r="H84" s="5217" t="s">
        <v>22</v>
      </c>
      <c r="I84" s="5217" t="s">
        <v>891</v>
      </c>
    </row>
    <row customHeight="1" ht="11.25">
      <c r="A85" s="5217" t="s">
        <v>2244</v>
      </c>
      <c r="B85" s="5217" t="s">
        <v>16</v>
      </c>
      <c r="C85" s="5217" t="s">
        <v>2358</v>
      </c>
      <c r="D85" s="5217" t="s">
        <v>2359</v>
      </c>
      <c r="E85" s="5217" t="s">
        <v>2360</v>
      </c>
      <c r="F85" s="5217" t="s">
        <v>2361</v>
      </c>
      <c r="G85" s="5217" t="s">
        <v>22</v>
      </c>
      <c r="H85" s="5217" t="s">
        <v>22</v>
      </c>
      <c r="I85" s="5217" t="s">
        <v>891</v>
      </c>
    </row>
    <row customHeight="1" ht="11.25">
      <c r="A86" s="5217" t="s">
        <v>2244</v>
      </c>
      <c r="B86" s="5217" t="s">
        <v>16</v>
      </c>
      <c r="C86" s="5217" t="s">
        <v>2362</v>
      </c>
      <c r="D86" s="5217" t="s">
        <v>2363</v>
      </c>
      <c r="E86" s="5217" t="s">
        <v>2364</v>
      </c>
      <c r="F86" s="5217" t="s">
        <v>2256</v>
      </c>
      <c r="G86" s="5217" t="s">
        <v>22</v>
      </c>
      <c r="H86" s="5217" t="s">
        <v>22</v>
      </c>
      <c r="I86" s="5217" t="s">
        <v>891</v>
      </c>
    </row>
    <row customHeight="1" ht="11.25">
      <c r="A87" s="5217" t="s">
        <v>2244</v>
      </c>
      <c r="B87" s="5217" t="s">
        <v>16</v>
      </c>
      <c r="C87" s="5217" t="s">
        <v>2365</v>
      </c>
      <c r="D87" s="5217" t="s">
        <v>2366</v>
      </c>
      <c r="E87" s="5217" t="s">
        <v>2367</v>
      </c>
      <c r="F87" s="5217" t="s">
        <v>2300</v>
      </c>
      <c r="G87" s="5217" t="s">
        <v>22</v>
      </c>
      <c r="H87" s="5217" t="s">
        <v>22</v>
      </c>
      <c r="I87" s="5217" t="s">
        <v>891</v>
      </c>
    </row>
    <row customHeight="1" ht="11.25">
      <c r="A88" s="5217" t="s">
        <v>2244</v>
      </c>
      <c r="B88" s="5217" t="s">
        <v>16</v>
      </c>
      <c r="C88" s="5217" t="s">
        <v>2368</v>
      </c>
      <c r="D88" s="5217" t="s">
        <v>2369</v>
      </c>
      <c r="E88" s="5217" t="s">
        <v>2370</v>
      </c>
      <c r="F88" s="5217" t="s">
        <v>2256</v>
      </c>
      <c r="G88" s="5217" t="s">
        <v>22</v>
      </c>
      <c r="H88" s="5217" t="s">
        <v>22</v>
      </c>
      <c r="I88" s="5217" t="s">
        <v>891</v>
      </c>
    </row>
    <row customHeight="1" ht="11.25">
      <c r="A89" s="5217" t="s">
        <v>2244</v>
      </c>
      <c r="B89" s="5217" t="s">
        <v>16</v>
      </c>
      <c r="C89" s="5217" t="s">
        <v>2371</v>
      </c>
      <c r="D89" s="5217" t="s">
        <v>2372</v>
      </c>
      <c r="E89" s="5217" t="s">
        <v>2373</v>
      </c>
      <c r="F89" s="5217" t="s">
        <v>2260</v>
      </c>
      <c r="G89" s="5217" t="s">
        <v>22</v>
      </c>
      <c r="H89" s="5217" t="s">
        <v>22</v>
      </c>
      <c r="I89" s="5217" t="s">
        <v>891</v>
      </c>
    </row>
    <row customHeight="1" ht="11.25">
      <c r="A90" s="5217" t="s">
        <v>2244</v>
      </c>
      <c r="B90" s="5217" t="s">
        <v>16</v>
      </c>
      <c r="C90" s="5217" t="s">
        <v>2385</v>
      </c>
      <c r="D90" s="5217" t="s">
        <v>2386</v>
      </c>
      <c r="E90" s="5217" t="s">
        <v>2387</v>
      </c>
      <c r="F90" s="5217" t="s">
        <v>2330</v>
      </c>
      <c r="G90" s="5217" t="s">
        <v>22</v>
      </c>
      <c r="H90" s="5217" t="s">
        <v>22</v>
      </c>
      <c r="I90" s="5217" t="s">
        <v>891</v>
      </c>
    </row>
    <row customHeight="1" ht="11.25">
      <c r="A91" s="5217" t="s">
        <v>2244</v>
      </c>
      <c r="B91" s="5217" t="s">
        <v>16</v>
      </c>
      <c r="C91" s="5217" t="s">
        <v>2388</v>
      </c>
      <c r="D91" s="5217" t="s">
        <v>2389</v>
      </c>
      <c r="E91" s="5217" t="s">
        <v>2390</v>
      </c>
      <c r="F91" s="5217" t="s">
        <v>2256</v>
      </c>
      <c r="G91" s="5217" t="s">
        <v>22</v>
      </c>
      <c r="H91" s="5217" t="s">
        <v>22</v>
      </c>
      <c r="I91" s="5217" t="s">
        <v>891</v>
      </c>
    </row>
    <row customHeight="1" ht="11.25">
      <c r="A92" s="5217" t="s">
        <v>2244</v>
      </c>
      <c r="B92" s="5217" t="s">
        <v>16</v>
      </c>
      <c r="C92" s="5217" t="s">
        <v>2391</v>
      </c>
      <c r="D92" s="5217" t="s">
        <v>2392</v>
      </c>
      <c r="E92" s="5217" t="s">
        <v>2393</v>
      </c>
      <c r="F92" s="5217" t="s">
        <v>2300</v>
      </c>
      <c r="G92" s="5217" t="s">
        <v>22</v>
      </c>
      <c r="H92" s="5217" t="s">
        <v>22</v>
      </c>
      <c r="I92" s="5217" t="s">
        <v>891</v>
      </c>
    </row>
    <row customHeight="1" ht="11.25">
      <c r="A93" s="5217" t="s">
        <v>2244</v>
      </c>
      <c r="B93" s="5217" t="s">
        <v>16</v>
      </c>
      <c r="C93" s="5217" t="s">
        <v>2394</v>
      </c>
      <c r="D93" s="5217" t="s">
        <v>2395</v>
      </c>
      <c r="E93" s="5217" t="s">
        <v>2396</v>
      </c>
      <c r="F93" s="5217" t="s">
        <v>2397</v>
      </c>
      <c r="G93" s="5217" t="s">
        <v>22</v>
      </c>
      <c r="H93" s="5217" t="s">
        <v>22</v>
      </c>
      <c r="I93" s="5217" t="s">
        <v>891</v>
      </c>
    </row>
    <row customHeight="1" ht="11.25">
      <c r="A94" s="5217" t="s">
        <v>2244</v>
      </c>
      <c r="B94" s="5217" t="s">
        <v>16</v>
      </c>
      <c r="C94" s="5217" t="s">
        <v>2406</v>
      </c>
      <c r="D94" s="5217" t="s">
        <v>2407</v>
      </c>
      <c r="E94" s="5217" t="s">
        <v>2408</v>
      </c>
      <c r="F94" s="5217" t="s">
        <v>2256</v>
      </c>
      <c r="G94" s="5217" t="s">
        <v>22</v>
      </c>
      <c r="H94" s="5217" t="s">
        <v>22</v>
      </c>
      <c r="I94" s="5217" t="s">
        <v>891</v>
      </c>
    </row>
    <row customHeight="1" ht="11.25">
      <c r="A95" s="5217" t="s">
        <v>2244</v>
      </c>
      <c r="B95" s="5217" t="s">
        <v>16</v>
      </c>
      <c r="C95" s="5217" t="s">
        <v>2409</v>
      </c>
      <c r="D95" s="5217" t="s">
        <v>2410</v>
      </c>
      <c r="E95" s="5217" t="s">
        <v>2411</v>
      </c>
      <c r="F95" s="5217" t="s">
        <v>2412</v>
      </c>
      <c r="G95" s="5217" t="s">
        <v>2413</v>
      </c>
      <c r="H95" s="5217" t="s">
        <v>22</v>
      </c>
      <c r="I95" s="5217" t="s">
        <v>891</v>
      </c>
    </row>
    <row customHeight="1" ht="11.25">
      <c r="A96" s="5217" t="s">
        <v>2244</v>
      </c>
      <c r="B96" s="5217" t="s">
        <v>16</v>
      </c>
      <c r="C96" s="5217" t="s">
        <v>2419</v>
      </c>
      <c r="D96" s="5217" t="s">
        <v>2420</v>
      </c>
      <c r="E96" s="5217" t="s">
        <v>2421</v>
      </c>
      <c r="F96" s="5217" t="s">
        <v>2422</v>
      </c>
      <c r="G96" s="5217" t="s">
        <v>22</v>
      </c>
      <c r="H96" s="5217" t="s">
        <v>22</v>
      </c>
      <c r="I96" s="5217" t="s">
        <v>891</v>
      </c>
    </row>
    <row customHeight="1" ht="11.25">
      <c r="A97" s="5217" t="s">
        <v>2244</v>
      </c>
      <c r="B97" s="5217" t="s">
        <v>16</v>
      </c>
      <c r="C97" s="5217" t="s">
        <v>2423</v>
      </c>
      <c r="D97" s="5217" t="s">
        <v>2424</v>
      </c>
      <c r="E97" s="5217" t="s">
        <v>2425</v>
      </c>
      <c r="F97" s="5217" t="s">
        <v>2256</v>
      </c>
      <c r="G97" s="5217" t="s">
        <v>22</v>
      </c>
      <c r="H97" s="5217" t="s">
        <v>22</v>
      </c>
      <c r="I97" s="5217" t="s">
        <v>891</v>
      </c>
    </row>
    <row customHeight="1" ht="11.25">
      <c r="A98" s="5217" t="s">
        <v>2244</v>
      </c>
      <c r="B98" s="5217" t="s">
        <v>16</v>
      </c>
      <c r="C98" s="5217" t="s">
        <v>2426</v>
      </c>
      <c r="D98" s="5217" t="s">
        <v>2427</v>
      </c>
      <c r="E98" s="5217" t="s">
        <v>2428</v>
      </c>
      <c r="F98" s="5217" t="s">
        <v>2256</v>
      </c>
      <c r="G98" s="5217" t="s">
        <v>22</v>
      </c>
      <c r="H98" s="5217" t="s">
        <v>22</v>
      </c>
      <c r="I98" s="5217" t="s">
        <v>891</v>
      </c>
    </row>
    <row customHeight="1" ht="11.25">
      <c r="A99" s="5217" t="s">
        <v>2244</v>
      </c>
      <c r="B99" s="5217" t="s">
        <v>16</v>
      </c>
      <c r="C99" s="5217" t="s">
        <v>2429</v>
      </c>
      <c r="D99" s="5217" t="s">
        <v>2430</v>
      </c>
      <c r="E99" s="5217" t="s">
        <v>2431</v>
      </c>
      <c r="F99" s="5217" t="s">
        <v>2432</v>
      </c>
      <c r="G99" s="5217" t="s">
        <v>2433</v>
      </c>
      <c r="H99" s="5217" t="s">
        <v>22</v>
      </c>
      <c r="I99" s="5217" t="s">
        <v>891</v>
      </c>
    </row>
    <row customHeight="1" ht="11.25">
      <c r="A100" s="5217" t="s">
        <v>2244</v>
      </c>
      <c r="B100" s="5217" t="s">
        <v>16</v>
      </c>
      <c r="C100" s="5217" t="s">
        <v>2434</v>
      </c>
      <c r="D100" s="5217" t="s">
        <v>2435</v>
      </c>
      <c r="E100" s="5217" t="s">
        <v>2436</v>
      </c>
      <c r="F100" s="5217" t="s">
        <v>2345</v>
      </c>
      <c r="G100" s="5217" t="s">
        <v>22</v>
      </c>
      <c r="H100" s="5217" t="s">
        <v>22</v>
      </c>
      <c r="I100" s="5217" t="s">
        <v>891</v>
      </c>
    </row>
    <row customHeight="1" ht="11.25">
      <c r="A101" s="5217" t="s">
        <v>2244</v>
      </c>
      <c r="B101" s="5217" t="s">
        <v>16</v>
      </c>
      <c r="C101" s="5217" t="s">
        <v>2444</v>
      </c>
      <c r="D101" s="5217" t="s">
        <v>2445</v>
      </c>
      <c r="E101" s="5217" t="s">
        <v>2446</v>
      </c>
      <c r="F101" s="5217" t="s">
        <v>2361</v>
      </c>
      <c r="G101" s="5217" t="s">
        <v>2447</v>
      </c>
      <c r="H101" s="5217" t="s">
        <v>22</v>
      </c>
      <c r="I101" s="5217" t="s">
        <v>891</v>
      </c>
    </row>
    <row customHeight="1" ht="11.25">
      <c r="A102" s="5217" t="s">
        <v>2244</v>
      </c>
      <c r="B102" s="5217" t="s">
        <v>16</v>
      </c>
      <c r="C102" s="5217" t="s">
        <v>2448</v>
      </c>
      <c r="D102" s="5217" t="s">
        <v>2449</v>
      </c>
      <c r="E102" s="5217" t="s">
        <v>2450</v>
      </c>
      <c r="F102" s="5217" t="s">
        <v>2432</v>
      </c>
      <c r="G102" s="5217" t="s">
        <v>22</v>
      </c>
      <c r="H102" s="5217" t="s">
        <v>22</v>
      </c>
      <c r="I102" s="5217" t="s">
        <v>891</v>
      </c>
    </row>
    <row customHeight="1" ht="11.25">
      <c r="A103" s="5217" t="s">
        <v>2244</v>
      </c>
      <c r="B103" s="5217" t="s">
        <v>16</v>
      </c>
      <c r="C103" s="5217" t="s">
        <v>2456</v>
      </c>
      <c r="D103" s="5217" t="s">
        <v>2457</v>
      </c>
      <c r="E103" s="5217" t="s">
        <v>2458</v>
      </c>
      <c r="F103" s="5217" t="s">
        <v>2459</v>
      </c>
      <c r="G103" s="5217" t="s">
        <v>22</v>
      </c>
      <c r="H103" s="5217" t="s">
        <v>22</v>
      </c>
      <c r="I103" s="5217" t="s">
        <v>891</v>
      </c>
    </row>
    <row customHeight="1" ht="11.25">
      <c r="A104" s="5217" t="s">
        <v>2244</v>
      </c>
      <c r="B104" s="5217" t="s">
        <v>16</v>
      </c>
      <c r="C104" s="5217" t="s">
        <v>2460</v>
      </c>
      <c r="D104" s="5217" t="s">
        <v>2461</v>
      </c>
      <c r="E104" s="5217" t="s">
        <v>2462</v>
      </c>
      <c r="F104" s="5217" t="s">
        <v>2291</v>
      </c>
      <c r="G104" s="5217" t="s">
        <v>22</v>
      </c>
      <c r="H104" s="5217" t="s">
        <v>22</v>
      </c>
      <c r="I104" s="5217" t="s">
        <v>891</v>
      </c>
    </row>
    <row customHeight="1" ht="11.25">
      <c r="A105" s="5217" t="s">
        <v>2244</v>
      </c>
      <c r="B105" s="5217" t="s">
        <v>16</v>
      </c>
      <c r="C105" s="5217" t="s">
        <v>2463</v>
      </c>
      <c r="D105" s="5217" t="s">
        <v>2464</v>
      </c>
      <c r="E105" s="5217" t="s">
        <v>2465</v>
      </c>
      <c r="F105" s="5217" t="s">
        <v>2260</v>
      </c>
      <c r="G105" s="5217" t="s">
        <v>22</v>
      </c>
      <c r="H105" s="5217" t="s">
        <v>22</v>
      </c>
      <c r="I105" s="5217" t="s">
        <v>891</v>
      </c>
    </row>
    <row customHeight="1" ht="11.25">
      <c r="A106" s="5217" t="s">
        <v>2244</v>
      </c>
      <c r="B106" s="5217" t="s">
        <v>16</v>
      </c>
      <c r="C106" s="5217" t="s">
        <v>2466</v>
      </c>
      <c r="D106" s="5217" t="s">
        <v>2467</v>
      </c>
      <c r="E106" s="5217" t="s">
        <v>2468</v>
      </c>
      <c r="F106" s="5217" t="s">
        <v>2469</v>
      </c>
      <c r="G106" s="5217" t="s">
        <v>2470</v>
      </c>
      <c r="H106" s="5217" t="s">
        <v>22</v>
      </c>
      <c r="I106" s="5217" t="s">
        <v>891</v>
      </c>
    </row>
    <row customHeight="1" ht="11.25">
      <c r="A107" s="5217" t="s">
        <v>2244</v>
      </c>
      <c r="B107" s="5217" t="s">
        <v>16</v>
      </c>
      <c r="C107" s="5217" t="s">
        <v>2474</v>
      </c>
      <c r="D107" s="5217" t="s">
        <v>2475</v>
      </c>
      <c r="E107" s="5217" t="s">
        <v>2476</v>
      </c>
      <c r="F107" s="5217" t="s">
        <v>2260</v>
      </c>
      <c r="G107" s="5217" t="s">
        <v>22</v>
      </c>
      <c r="H107" s="5217" t="s">
        <v>22</v>
      </c>
      <c r="I107" s="5217" t="s">
        <v>891</v>
      </c>
    </row>
    <row customHeight="1" ht="11.25">
      <c r="A108" s="5217" t="s">
        <v>2244</v>
      </c>
      <c r="B108" s="5217" t="s">
        <v>16</v>
      </c>
      <c r="C108" s="5217" t="s">
        <v>2477</v>
      </c>
      <c r="D108" s="5217" t="s">
        <v>2478</v>
      </c>
      <c r="E108" s="5217" t="s">
        <v>2468</v>
      </c>
      <c r="F108" s="5217" t="s">
        <v>2479</v>
      </c>
      <c r="G108" s="5217" t="s">
        <v>2480</v>
      </c>
      <c r="H108" s="5217" t="s">
        <v>22</v>
      </c>
      <c r="I108" s="5217" t="s">
        <v>891</v>
      </c>
    </row>
    <row customHeight="1" ht="11.25">
      <c r="A109" s="5217" t="s">
        <v>2244</v>
      </c>
      <c r="B109" s="5217" t="s">
        <v>16</v>
      </c>
      <c r="C109" s="5217" t="s">
        <v>2481</v>
      </c>
      <c r="D109" s="5217" t="s">
        <v>2482</v>
      </c>
      <c r="E109" s="5217" t="s">
        <v>2483</v>
      </c>
      <c r="F109" s="5217" t="s">
        <v>2484</v>
      </c>
      <c r="G109" s="5217" t="s">
        <v>22</v>
      </c>
      <c r="H109" s="5217" t="s">
        <v>22</v>
      </c>
      <c r="I109" s="5217" t="s">
        <v>891</v>
      </c>
    </row>
    <row customHeight="1" ht="11.25">
      <c r="A110" s="5217" t="s">
        <v>2244</v>
      </c>
      <c r="B110" s="5217" t="s">
        <v>16</v>
      </c>
      <c r="C110" s="5217" t="s">
        <v>2245</v>
      </c>
      <c r="D110" s="5217" t="s">
        <v>2246</v>
      </c>
      <c r="E110" s="5217" t="s">
        <v>2247</v>
      </c>
      <c r="F110" s="5217" t="s">
        <v>2248</v>
      </c>
      <c r="G110" s="5217" t="s">
        <v>2249</v>
      </c>
      <c r="H110" s="5217" t="s">
        <v>22</v>
      </c>
      <c r="I110" s="5217" t="s">
        <v>851</v>
      </c>
    </row>
    <row customHeight="1" ht="11.25">
      <c r="A111" s="5217" t="s">
        <v>2244</v>
      </c>
      <c r="B111" s="5217" t="s">
        <v>16</v>
      </c>
      <c r="C111" s="5217" t="s">
        <v>2250</v>
      </c>
      <c r="D111" s="5217" t="s">
        <v>2246</v>
      </c>
      <c r="E111" s="5217" t="s">
        <v>2247</v>
      </c>
      <c r="F111" s="5217" t="s">
        <v>2251</v>
      </c>
      <c r="G111" s="5217" t="s">
        <v>2252</v>
      </c>
      <c r="H111" s="5217" t="s">
        <v>22</v>
      </c>
      <c r="I111" s="5217" t="s">
        <v>851</v>
      </c>
    </row>
    <row customHeight="1" ht="11.25">
      <c r="A112" s="5217" t="s">
        <v>2244</v>
      </c>
      <c r="B112" s="5217" t="s">
        <v>16</v>
      </c>
      <c r="C112" s="5217" t="s">
        <v>2496</v>
      </c>
      <c r="D112" s="5217" t="s">
        <v>2497</v>
      </c>
      <c r="E112" s="5217" t="s">
        <v>2498</v>
      </c>
      <c r="F112" s="5217" t="s">
        <v>2313</v>
      </c>
      <c r="G112" s="5217" t="s">
        <v>2499</v>
      </c>
      <c r="H112" s="5217" t="s">
        <v>22</v>
      </c>
      <c r="I112" s="5217" t="s">
        <v>851</v>
      </c>
    </row>
    <row customHeight="1" ht="11.25">
      <c r="A113" s="5217" t="s">
        <v>2244</v>
      </c>
      <c r="B113" s="5217" t="s">
        <v>16</v>
      </c>
      <c r="C113" s="5217" t="s">
        <v>2253</v>
      </c>
      <c r="D113" s="5217" t="s">
        <v>2254</v>
      </c>
      <c r="E113" s="5217" t="s">
        <v>2255</v>
      </c>
      <c r="F113" s="5217" t="s">
        <v>2256</v>
      </c>
      <c r="G113" s="5217" t="s">
        <v>22</v>
      </c>
      <c r="H113" s="5217" t="s">
        <v>22</v>
      </c>
      <c r="I113" s="5217" t="s">
        <v>851</v>
      </c>
    </row>
    <row customHeight="1" ht="11.25">
      <c r="A114" s="5217" t="s">
        <v>2244</v>
      </c>
      <c r="B114" s="5217" t="s">
        <v>16</v>
      </c>
      <c r="C114" s="5217" t="s">
        <v>2500</v>
      </c>
      <c r="D114" s="5217" t="s">
        <v>2501</v>
      </c>
      <c r="E114" s="5217" t="s">
        <v>2502</v>
      </c>
      <c r="F114" s="5217" t="s">
        <v>2256</v>
      </c>
      <c r="G114" s="5217" t="s">
        <v>2503</v>
      </c>
      <c r="H114" s="5217" t="s">
        <v>22</v>
      </c>
      <c r="I114" s="5217" t="s">
        <v>851</v>
      </c>
    </row>
    <row customHeight="1" ht="11.25">
      <c r="A115" s="5217" t="s">
        <v>2244</v>
      </c>
      <c r="B115" s="5217" t="s">
        <v>16</v>
      </c>
      <c r="C115" s="5217" t="s">
        <v>2266</v>
      </c>
      <c r="D115" s="5217" t="s">
        <v>2267</v>
      </c>
      <c r="E115" s="5217" t="s">
        <v>2268</v>
      </c>
      <c r="F115" s="5217" t="s">
        <v>2265</v>
      </c>
      <c r="G115" s="5217" t="s">
        <v>2269</v>
      </c>
      <c r="H115" s="5217" t="s">
        <v>22</v>
      </c>
      <c r="I115" s="5217" t="s">
        <v>851</v>
      </c>
    </row>
    <row customHeight="1" ht="11.25">
      <c r="A116" s="5217" t="s">
        <v>2244</v>
      </c>
      <c r="B116" s="5217" t="s">
        <v>16</v>
      </c>
      <c r="C116" s="5217" t="s">
        <v>2504</v>
      </c>
      <c r="D116" s="5217" t="s">
        <v>2505</v>
      </c>
      <c r="E116" s="5217" t="s">
        <v>2506</v>
      </c>
      <c r="F116" s="5217" t="s">
        <v>2273</v>
      </c>
      <c r="G116" s="5217" t="s">
        <v>2507</v>
      </c>
      <c r="H116" s="5217" t="s">
        <v>22</v>
      </c>
      <c r="I116" s="5217" t="s">
        <v>851</v>
      </c>
    </row>
    <row customHeight="1" ht="11.25">
      <c r="A117" s="5217" t="s">
        <v>2244</v>
      </c>
      <c r="B117" s="5217" t="s">
        <v>16</v>
      </c>
      <c r="C117" s="5217" t="s">
        <v>2277</v>
      </c>
      <c r="D117" s="5217" t="s">
        <v>2278</v>
      </c>
      <c r="E117" s="5217" t="s">
        <v>2279</v>
      </c>
      <c r="F117" s="5217" t="s">
        <v>2260</v>
      </c>
      <c r="G117" s="5217" t="s">
        <v>2280</v>
      </c>
      <c r="H117" s="5217" t="s">
        <v>22</v>
      </c>
      <c r="I117" s="5217" t="s">
        <v>851</v>
      </c>
    </row>
    <row customHeight="1" ht="11.25">
      <c r="A118" s="5217" t="s">
        <v>2244</v>
      </c>
      <c r="B118" s="5217" t="s">
        <v>16</v>
      </c>
      <c r="C118" s="5217" t="s">
        <v>2284</v>
      </c>
      <c r="D118" s="5217" t="s">
        <v>2285</v>
      </c>
      <c r="E118" s="5217" t="s">
        <v>2286</v>
      </c>
      <c r="F118" s="5217" t="s">
        <v>2287</v>
      </c>
      <c r="G118" s="5217" t="s">
        <v>22</v>
      </c>
      <c r="H118" s="5217" t="s">
        <v>22</v>
      </c>
      <c r="I118" s="5217" t="s">
        <v>851</v>
      </c>
    </row>
    <row customHeight="1" ht="11.25">
      <c r="A119" s="5217" t="s">
        <v>2244</v>
      </c>
      <c r="B119" s="5217" t="s">
        <v>16</v>
      </c>
      <c r="C119" s="5217" t="s">
        <v>2288</v>
      </c>
      <c r="D119" s="5217" t="s">
        <v>2289</v>
      </c>
      <c r="E119" s="5217" t="s">
        <v>2290</v>
      </c>
      <c r="F119" s="5217" t="s">
        <v>2291</v>
      </c>
      <c r="G119" s="5217" t="s">
        <v>2292</v>
      </c>
      <c r="H119" s="5217" t="s">
        <v>22</v>
      </c>
      <c r="I119" s="5217" t="s">
        <v>851</v>
      </c>
    </row>
    <row customHeight="1" ht="11.25">
      <c r="A120" s="5217" t="s">
        <v>2244</v>
      </c>
      <c r="B120" s="5217" t="s">
        <v>16</v>
      </c>
      <c r="C120" s="5217" t="s">
        <v>2508</v>
      </c>
      <c r="D120" s="5217" t="s">
        <v>2509</v>
      </c>
      <c r="E120" s="5217" t="s">
        <v>2304</v>
      </c>
      <c r="F120" s="5217" t="s">
        <v>2488</v>
      </c>
      <c r="G120" s="5217" t="s">
        <v>2510</v>
      </c>
      <c r="H120" s="5217" t="s">
        <v>22</v>
      </c>
      <c r="I120" s="5217" t="s">
        <v>851</v>
      </c>
    </row>
    <row customHeight="1" ht="11.25">
      <c r="A121" s="5217" t="s">
        <v>2244</v>
      </c>
      <c r="B121" s="5217" t="s">
        <v>16</v>
      </c>
      <c r="C121" s="5217" t="s">
        <v>2306</v>
      </c>
      <c r="D121" s="5217" t="s">
        <v>2307</v>
      </c>
      <c r="E121" s="5217" t="s">
        <v>2308</v>
      </c>
      <c r="F121" s="5217" t="s">
        <v>2260</v>
      </c>
      <c r="G121" s="5217" t="s">
        <v>2309</v>
      </c>
      <c r="H121" s="5217" t="s">
        <v>22</v>
      </c>
      <c r="I121" s="5217" t="s">
        <v>851</v>
      </c>
    </row>
    <row customHeight="1" ht="11.25">
      <c r="A122" s="5217" t="s">
        <v>2244</v>
      </c>
      <c r="B122" s="5217" t="s">
        <v>16</v>
      </c>
      <c r="C122" s="5217" t="s">
        <v>2511</v>
      </c>
      <c r="D122" s="5217" t="s">
        <v>2512</v>
      </c>
      <c r="E122" s="5217" t="s">
        <v>2513</v>
      </c>
      <c r="F122" s="5217" t="s">
        <v>2345</v>
      </c>
      <c r="G122" s="5217" t="s">
        <v>2514</v>
      </c>
      <c r="H122" s="5217" t="s">
        <v>22</v>
      </c>
      <c r="I122" s="5217" t="s">
        <v>851</v>
      </c>
    </row>
    <row customHeight="1" ht="11.25">
      <c r="A123" s="5217" t="s">
        <v>2244</v>
      </c>
      <c r="B123" s="5217" t="s">
        <v>16</v>
      </c>
      <c r="C123" s="5217" t="s">
        <v>2317</v>
      </c>
      <c r="D123" s="5217" t="s">
        <v>2318</v>
      </c>
      <c r="E123" s="5217" t="s">
        <v>2319</v>
      </c>
      <c r="F123" s="5217" t="s">
        <v>2260</v>
      </c>
      <c r="G123" s="5217" t="s">
        <v>2320</v>
      </c>
      <c r="H123" s="5217" t="s">
        <v>22</v>
      </c>
      <c r="I123" s="5217" t="s">
        <v>851</v>
      </c>
    </row>
    <row customHeight="1" ht="11.25">
      <c r="A124" s="5217" t="s">
        <v>2244</v>
      </c>
      <c r="B124" s="5217" t="s">
        <v>16</v>
      </c>
      <c r="C124" s="5217" t="s">
        <v>2321</v>
      </c>
      <c r="D124" s="5217" t="s">
        <v>2322</v>
      </c>
      <c r="E124" s="5217" t="s">
        <v>2323</v>
      </c>
      <c r="F124" s="5217" t="s">
        <v>2324</v>
      </c>
      <c r="G124" s="5217" t="s">
        <v>22</v>
      </c>
      <c r="H124" s="5217" t="s">
        <v>22</v>
      </c>
      <c r="I124" s="5217" t="s">
        <v>851</v>
      </c>
    </row>
    <row customHeight="1" ht="11.25">
      <c r="A125" s="5217" t="s">
        <v>2244</v>
      </c>
      <c r="B125" s="5217" t="s">
        <v>16</v>
      </c>
      <c r="C125" s="5217" t="s">
        <v>22</v>
      </c>
      <c r="D125" s="5217" t="s">
        <v>2325</v>
      </c>
      <c r="E125" s="5217" t="s">
        <v>2326</v>
      </c>
      <c r="F125" s="5217" t="s">
        <v>2260</v>
      </c>
      <c r="G125" s="5217" t="s">
        <v>22</v>
      </c>
      <c r="H125" s="5217" t="s">
        <v>22</v>
      </c>
      <c r="I125" s="5217" t="s">
        <v>851</v>
      </c>
    </row>
    <row customHeight="1" ht="11.25">
      <c r="A126" s="5217" t="s">
        <v>2244</v>
      </c>
      <c r="B126" s="5217" t="s">
        <v>16</v>
      </c>
      <c r="C126" s="5217" t="s">
        <v>2327</v>
      </c>
      <c r="D126" s="5217" t="s">
        <v>2328</v>
      </c>
      <c r="E126" s="5217" t="s">
        <v>2329</v>
      </c>
      <c r="F126" s="5217" t="s">
        <v>2330</v>
      </c>
      <c r="G126" s="5217" t="s">
        <v>22</v>
      </c>
      <c r="H126" s="5217" t="s">
        <v>22</v>
      </c>
      <c r="I126" s="5217" t="s">
        <v>851</v>
      </c>
    </row>
    <row customHeight="1" ht="11.25">
      <c r="A127" s="5217" t="s">
        <v>2244</v>
      </c>
      <c r="B127" s="5217" t="s">
        <v>16</v>
      </c>
      <c r="C127" s="5217" t="s">
        <v>2515</v>
      </c>
      <c r="D127" s="5217" t="s">
        <v>2516</v>
      </c>
      <c r="E127" s="5217" t="s">
        <v>2517</v>
      </c>
      <c r="F127" s="5217" t="s">
        <v>2256</v>
      </c>
      <c r="G127" s="5217" t="s">
        <v>22</v>
      </c>
      <c r="H127" s="5217" t="s">
        <v>22</v>
      </c>
      <c r="I127" s="5217" t="s">
        <v>851</v>
      </c>
    </row>
    <row customHeight="1" ht="11.25">
      <c r="A128" s="5217" t="s">
        <v>2244</v>
      </c>
      <c r="B128" s="5217" t="s">
        <v>16</v>
      </c>
      <c r="C128" s="5217" t="s">
        <v>2331</v>
      </c>
      <c r="D128" s="5217" t="s">
        <v>2332</v>
      </c>
      <c r="E128" s="5217" t="s">
        <v>2333</v>
      </c>
      <c r="F128" s="5217" t="s">
        <v>2256</v>
      </c>
      <c r="G128" s="5217" t="s">
        <v>22</v>
      </c>
      <c r="H128" s="5217" t="s">
        <v>22</v>
      </c>
      <c r="I128" s="5217" t="s">
        <v>851</v>
      </c>
    </row>
    <row customHeight="1" ht="11.25">
      <c r="A129" s="5217" t="s">
        <v>2244</v>
      </c>
      <c r="B129" s="5217" t="s">
        <v>16</v>
      </c>
      <c r="C129" s="5217" t="s">
        <v>2334</v>
      </c>
      <c r="D129" s="5217" t="s">
        <v>2335</v>
      </c>
      <c r="E129" s="5217" t="s">
        <v>2336</v>
      </c>
      <c r="F129" s="5217" t="s">
        <v>2330</v>
      </c>
      <c r="G129" s="5217" t="s">
        <v>2337</v>
      </c>
      <c r="H129" s="5217" t="s">
        <v>22</v>
      </c>
      <c r="I129" s="5217" t="s">
        <v>851</v>
      </c>
    </row>
    <row customHeight="1" ht="11.25">
      <c r="A130" s="5217" t="s">
        <v>2244</v>
      </c>
      <c r="B130" s="5217" t="s">
        <v>16</v>
      </c>
      <c r="C130" s="5217" t="s">
        <v>2338</v>
      </c>
      <c r="D130" s="5217" t="s">
        <v>2339</v>
      </c>
      <c r="E130" s="5217" t="s">
        <v>2340</v>
      </c>
      <c r="F130" s="5217" t="s">
        <v>2330</v>
      </c>
      <c r="G130" s="5217" t="s">
        <v>2341</v>
      </c>
      <c r="H130" s="5217" t="s">
        <v>22</v>
      </c>
      <c r="I130" s="5217" t="s">
        <v>851</v>
      </c>
    </row>
    <row customHeight="1" ht="11.25">
      <c r="A131" s="5217" t="s">
        <v>2244</v>
      </c>
      <c r="B131" s="5217" t="s">
        <v>16</v>
      </c>
      <c r="C131" s="5217" t="s">
        <v>2342</v>
      </c>
      <c r="D131" s="5217" t="s">
        <v>2343</v>
      </c>
      <c r="E131" s="5217" t="s">
        <v>2344</v>
      </c>
      <c r="F131" s="5217" t="s">
        <v>2345</v>
      </c>
      <c r="G131" s="5217" t="s">
        <v>2346</v>
      </c>
      <c r="H131" s="5217" t="s">
        <v>22</v>
      </c>
      <c r="I131" s="5217" t="s">
        <v>851</v>
      </c>
    </row>
    <row customHeight="1" ht="11.25">
      <c r="A132" s="5217" t="s">
        <v>2244</v>
      </c>
      <c r="B132" s="5217" t="s">
        <v>16</v>
      </c>
      <c r="C132" s="5217" t="s">
        <v>2347</v>
      </c>
      <c r="D132" s="5217" t="s">
        <v>2348</v>
      </c>
      <c r="E132" s="5217" t="s">
        <v>2349</v>
      </c>
      <c r="F132" s="5217" t="s">
        <v>2350</v>
      </c>
      <c r="G132" s="5217" t="s">
        <v>22</v>
      </c>
      <c r="H132" s="5217" t="s">
        <v>22</v>
      </c>
      <c r="I132" s="5217" t="s">
        <v>851</v>
      </c>
    </row>
    <row customHeight="1" ht="11.25">
      <c r="A133" s="5217" t="s">
        <v>2244</v>
      </c>
      <c r="B133" s="5217" t="s">
        <v>16</v>
      </c>
      <c r="C133" s="5217" t="s">
        <v>13</v>
      </c>
      <c r="D133" s="5217" t="s">
        <v>46</v>
      </c>
      <c r="E133" s="5217" t="s">
        <v>49</v>
      </c>
      <c r="F133" s="5217" t="s">
        <v>51</v>
      </c>
      <c r="G133" s="5217" t="s">
        <v>22</v>
      </c>
      <c r="H133" s="5217" t="s">
        <v>22</v>
      </c>
      <c r="I133" s="5217" t="s">
        <v>851</v>
      </c>
    </row>
    <row customHeight="1" ht="11.25">
      <c r="A134" s="5217" t="s">
        <v>2244</v>
      </c>
      <c r="B134" s="5217" t="s">
        <v>16</v>
      </c>
      <c r="C134" s="5217" t="s">
        <v>2358</v>
      </c>
      <c r="D134" s="5217" t="s">
        <v>2359</v>
      </c>
      <c r="E134" s="5217" t="s">
        <v>2360</v>
      </c>
      <c r="F134" s="5217" t="s">
        <v>2361</v>
      </c>
      <c r="G134" s="5217" t="s">
        <v>22</v>
      </c>
      <c r="H134" s="5217" t="s">
        <v>22</v>
      </c>
      <c r="I134" s="5217" t="s">
        <v>851</v>
      </c>
    </row>
    <row customHeight="1" ht="11.25">
      <c r="A135" s="5217" t="s">
        <v>2244</v>
      </c>
      <c r="B135" s="5217" t="s">
        <v>16</v>
      </c>
      <c r="C135" s="5217" t="s">
        <v>2362</v>
      </c>
      <c r="D135" s="5217" t="s">
        <v>2363</v>
      </c>
      <c r="E135" s="5217" t="s">
        <v>2364</v>
      </c>
      <c r="F135" s="5217" t="s">
        <v>2256</v>
      </c>
      <c r="G135" s="5217" t="s">
        <v>22</v>
      </c>
      <c r="H135" s="5217" t="s">
        <v>22</v>
      </c>
      <c r="I135" s="5217" t="s">
        <v>851</v>
      </c>
    </row>
    <row customHeight="1" ht="11.25">
      <c r="A136" s="5217" t="s">
        <v>2244</v>
      </c>
      <c r="B136" s="5217" t="s">
        <v>16</v>
      </c>
      <c r="C136" s="5217" t="s">
        <v>2518</v>
      </c>
      <c r="D136" s="5217" t="s">
        <v>2519</v>
      </c>
      <c r="E136" s="5217" t="s">
        <v>2520</v>
      </c>
      <c r="F136" s="5217" t="s">
        <v>2361</v>
      </c>
      <c r="G136" s="5217" t="s">
        <v>2521</v>
      </c>
      <c r="H136" s="5217" t="s">
        <v>22</v>
      </c>
      <c r="I136" s="5217" t="s">
        <v>851</v>
      </c>
    </row>
    <row customHeight="1" ht="11.25">
      <c r="A137" s="5217" t="s">
        <v>2244</v>
      </c>
      <c r="B137" s="5217" t="s">
        <v>16</v>
      </c>
      <c r="C137" s="5217" t="s">
        <v>2368</v>
      </c>
      <c r="D137" s="5217" t="s">
        <v>2369</v>
      </c>
      <c r="E137" s="5217" t="s">
        <v>2370</v>
      </c>
      <c r="F137" s="5217" t="s">
        <v>2256</v>
      </c>
      <c r="G137" s="5217" t="s">
        <v>22</v>
      </c>
      <c r="H137" s="5217" t="s">
        <v>22</v>
      </c>
      <c r="I137" s="5217" t="s">
        <v>851</v>
      </c>
    </row>
    <row customHeight="1" ht="11.25">
      <c r="A138" s="5217" t="s">
        <v>2244</v>
      </c>
      <c r="B138" s="5217" t="s">
        <v>16</v>
      </c>
      <c r="C138" s="5217" t="s">
        <v>2374</v>
      </c>
      <c r="D138" s="5217" t="s">
        <v>2375</v>
      </c>
      <c r="E138" s="5217" t="s">
        <v>2376</v>
      </c>
      <c r="F138" s="5217" t="s">
        <v>2345</v>
      </c>
      <c r="G138" s="5217" t="s">
        <v>22</v>
      </c>
      <c r="H138" s="5217" t="s">
        <v>22</v>
      </c>
      <c r="I138" s="5217" t="s">
        <v>851</v>
      </c>
    </row>
    <row customHeight="1" ht="11.25">
      <c r="A139" s="5217" t="s">
        <v>2244</v>
      </c>
      <c r="B139" s="5217" t="s">
        <v>16</v>
      </c>
      <c r="C139" s="5217" t="s">
        <v>2377</v>
      </c>
      <c r="D139" s="5217" t="s">
        <v>2378</v>
      </c>
      <c r="E139" s="5217" t="s">
        <v>2379</v>
      </c>
      <c r="F139" s="5217" t="s">
        <v>2345</v>
      </c>
      <c r="G139" s="5217" t="s">
        <v>2380</v>
      </c>
      <c r="H139" s="5217" t="s">
        <v>22</v>
      </c>
      <c r="I139" s="5217" t="s">
        <v>851</v>
      </c>
    </row>
    <row customHeight="1" ht="11.25">
      <c r="A140" s="5217" t="s">
        <v>2244</v>
      </c>
      <c r="B140" s="5217" t="s">
        <v>16</v>
      </c>
      <c r="C140" s="5217" t="s">
        <v>2522</v>
      </c>
      <c r="D140" s="5217" t="s">
        <v>2523</v>
      </c>
      <c r="E140" s="5217" t="s">
        <v>2524</v>
      </c>
      <c r="F140" s="5217" t="s">
        <v>2412</v>
      </c>
      <c r="G140" s="5217" t="s">
        <v>2525</v>
      </c>
      <c r="H140" s="5217" t="s">
        <v>22</v>
      </c>
      <c r="I140" s="5217" t="s">
        <v>851</v>
      </c>
    </row>
    <row customHeight="1" ht="11.25">
      <c r="A141" s="5217" t="s">
        <v>2244</v>
      </c>
      <c r="B141" s="5217" t="s">
        <v>16</v>
      </c>
      <c r="C141" s="5217" t="s">
        <v>2526</v>
      </c>
      <c r="D141" s="5217" t="s">
        <v>2527</v>
      </c>
      <c r="E141" s="5217" t="s">
        <v>2528</v>
      </c>
      <c r="F141" s="5217" t="s">
        <v>2330</v>
      </c>
      <c r="G141" s="5217" t="s">
        <v>22</v>
      </c>
      <c r="H141" s="5217" t="s">
        <v>22</v>
      </c>
      <c r="I141" s="5217" t="s">
        <v>851</v>
      </c>
    </row>
    <row customHeight="1" ht="11.25">
      <c r="A142" s="5217" t="s">
        <v>2244</v>
      </c>
      <c r="B142" s="5217" t="s">
        <v>16</v>
      </c>
      <c r="C142" s="5217" t="s">
        <v>2388</v>
      </c>
      <c r="D142" s="5217" t="s">
        <v>2389</v>
      </c>
      <c r="E142" s="5217" t="s">
        <v>2390</v>
      </c>
      <c r="F142" s="5217" t="s">
        <v>2256</v>
      </c>
      <c r="G142" s="5217" t="s">
        <v>22</v>
      </c>
      <c r="H142" s="5217" t="s">
        <v>22</v>
      </c>
      <c r="I142" s="5217" t="s">
        <v>851</v>
      </c>
    </row>
    <row customHeight="1" ht="11.25">
      <c r="A143" s="5217" t="s">
        <v>2244</v>
      </c>
      <c r="B143" s="5217" t="s">
        <v>16</v>
      </c>
      <c r="C143" s="5217" t="s">
        <v>2394</v>
      </c>
      <c r="D143" s="5217" t="s">
        <v>2395</v>
      </c>
      <c r="E143" s="5217" t="s">
        <v>2396</v>
      </c>
      <c r="F143" s="5217" t="s">
        <v>2397</v>
      </c>
      <c r="G143" s="5217" t="s">
        <v>22</v>
      </c>
      <c r="H143" s="5217" t="s">
        <v>22</v>
      </c>
      <c r="I143" s="5217" t="s">
        <v>851</v>
      </c>
    </row>
    <row customHeight="1" ht="11.25">
      <c r="A144" s="5217" t="s">
        <v>2244</v>
      </c>
      <c r="B144" s="5217" t="s">
        <v>16</v>
      </c>
      <c r="C144" s="5217" t="s">
        <v>2402</v>
      </c>
      <c r="D144" s="5217" t="s">
        <v>2403</v>
      </c>
      <c r="E144" s="5217" t="s">
        <v>2404</v>
      </c>
      <c r="F144" s="5217" t="s">
        <v>2345</v>
      </c>
      <c r="G144" s="5217" t="s">
        <v>2405</v>
      </c>
      <c r="H144" s="5217" t="s">
        <v>22</v>
      </c>
      <c r="I144" s="5217" t="s">
        <v>851</v>
      </c>
    </row>
    <row customHeight="1" ht="11.25">
      <c r="A145" s="5217" t="s">
        <v>2244</v>
      </c>
      <c r="B145" s="5217" t="s">
        <v>16</v>
      </c>
      <c r="C145" s="5217" t="s">
        <v>2406</v>
      </c>
      <c r="D145" s="5217" t="s">
        <v>2407</v>
      </c>
      <c r="E145" s="5217" t="s">
        <v>2408</v>
      </c>
      <c r="F145" s="5217" t="s">
        <v>2256</v>
      </c>
      <c r="G145" s="5217" t="s">
        <v>22</v>
      </c>
      <c r="H145" s="5217" t="s">
        <v>22</v>
      </c>
      <c r="I145" s="5217" t="s">
        <v>851</v>
      </c>
    </row>
    <row customHeight="1" ht="11.25">
      <c r="A146" s="5217" t="s">
        <v>2244</v>
      </c>
      <c r="B146" s="5217" t="s">
        <v>16</v>
      </c>
      <c r="C146" s="5217" t="s">
        <v>2529</v>
      </c>
      <c r="D146" s="5217" t="s">
        <v>2530</v>
      </c>
      <c r="E146" s="5217" t="s">
        <v>2531</v>
      </c>
      <c r="F146" s="5217" t="s">
        <v>2260</v>
      </c>
      <c r="G146" s="5217" t="s">
        <v>2532</v>
      </c>
      <c r="H146" s="5217" t="s">
        <v>22</v>
      </c>
      <c r="I146" s="5217" t="s">
        <v>851</v>
      </c>
    </row>
    <row customHeight="1" ht="11.25">
      <c r="A147" s="5217" t="s">
        <v>2244</v>
      </c>
      <c r="B147" s="5217" t="s">
        <v>16</v>
      </c>
      <c r="C147" s="5217" t="s">
        <v>2414</v>
      </c>
      <c r="D147" s="5217" t="s">
        <v>2415</v>
      </c>
      <c r="E147" s="5217" t="s">
        <v>2416</v>
      </c>
      <c r="F147" s="5217" t="s">
        <v>2417</v>
      </c>
      <c r="G147" s="5217" t="s">
        <v>2418</v>
      </c>
      <c r="H147" s="5217" t="s">
        <v>22</v>
      </c>
      <c r="I147" s="5217" t="s">
        <v>851</v>
      </c>
    </row>
    <row customHeight="1" ht="11.25">
      <c r="A148" s="5217" t="s">
        <v>2244</v>
      </c>
      <c r="B148" s="5217" t="s">
        <v>16</v>
      </c>
      <c r="C148" s="5217" t="s">
        <v>2533</v>
      </c>
      <c r="D148" s="5217" t="s">
        <v>2534</v>
      </c>
      <c r="E148" s="5217" t="s">
        <v>2535</v>
      </c>
      <c r="F148" s="5217" t="s">
        <v>2536</v>
      </c>
      <c r="G148" s="5217" t="s">
        <v>2537</v>
      </c>
      <c r="H148" s="5217" t="s">
        <v>22</v>
      </c>
      <c r="I148" s="5217" t="s">
        <v>851</v>
      </c>
    </row>
    <row customHeight="1" ht="11.25">
      <c r="A149" s="5217" t="s">
        <v>2244</v>
      </c>
      <c r="B149" s="5217" t="s">
        <v>16</v>
      </c>
      <c r="C149" s="5217" t="s">
        <v>2419</v>
      </c>
      <c r="D149" s="5217" t="s">
        <v>2420</v>
      </c>
      <c r="E149" s="5217" t="s">
        <v>2421</v>
      </c>
      <c r="F149" s="5217" t="s">
        <v>2422</v>
      </c>
      <c r="G149" s="5217" t="s">
        <v>22</v>
      </c>
      <c r="H149" s="5217" t="s">
        <v>22</v>
      </c>
      <c r="I149" s="5217" t="s">
        <v>851</v>
      </c>
    </row>
    <row customHeight="1" ht="11.25">
      <c r="A150" s="5217" t="s">
        <v>2244</v>
      </c>
      <c r="B150" s="5217" t="s">
        <v>16</v>
      </c>
      <c r="C150" s="5217" t="s">
        <v>2538</v>
      </c>
      <c r="D150" s="5217" t="s">
        <v>2539</v>
      </c>
      <c r="E150" s="5217" t="s">
        <v>2540</v>
      </c>
      <c r="F150" s="5217" t="s">
        <v>2541</v>
      </c>
      <c r="G150" s="5217" t="s">
        <v>22</v>
      </c>
      <c r="H150" s="5217" t="s">
        <v>22</v>
      </c>
      <c r="I150" s="5217" t="s">
        <v>851</v>
      </c>
    </row>
    <row customHeight="1" ht="11.25">
      <c r="A151" s="5217" t="s">
        <v>2244</v>
      </c>
      <c r="B151" s="5217" t="s">
        <v>16</v>
      </c>
      <c r="C151" s="5217" t="s">
        <v>2542</v>
      </c>
      <c r="D151" s="5217" t="s">
        <v>2543</v>
      </c>
      <c r="E151" s="5217" t="s">
        <v>2544</v>
      </c>
      <c r="F151" s="5217" t="s">
        <v>2541</v>
      </c>
      <c r="G151" s="5217" t="s">
        <v>22</v>
      </c>
      <c r="H151" s="5217" t="s">
        <v>22</v>
      </c>
      <c r="I151" s="5217" t="s">
        <v>851</v>
      </c>
    </row>
    <row customHeight="1" ht="11.25">
      <c r="A152" s="5217" t="s">
        <v>2244</v>
      </c>
      <c r="B152" s="5217" t="s">
        <v>16</v>
      </c>
      <c r="C152" s="5217" t="s">
        <v>2545</v>
      </c>
      <c r="D152" s="5217" t="s">
        <v>2546</v>
      </c>
      <c r="E152" s="5217" t="s">
        <v>2547</v>
      </c>
      <c r="F152" s="5217" t="s">
        <v>2536</v>
      </c>
      <c r="G152" s="5217" t="s">
        <v>2548</v>
      </c>
      <c r="H152" s="5217" t="s">
        <v>22</v>
      </c>
      <c r="I152" s="5217" t="s">
        <v>851</v>
      </c>
    </row>
    <row customHeight="1" ht="11.25">
      <c r="A153" s="5217" t="s">
        <v>2244</v>
      </c>
      <c r="B153" s="5217" t="s">
        <v>16</v>
      </c>
      <c r="C153" s="5217" t="s">
        <v>2429</v>
      </c>
      <c r="D153" s="5217" t="s">
        <v>2430</v>
      </c>
      <c r="E153" s="5217" t="s">
        <v>2431</v>
      </c>
      <c r="F153" s="5217" t="s">
        <v>2432</v>
      </c>
      <c r="G153" s="5217" t="s">
        <v>2433</v>
      </c>
      <c r="H153" s="5217" t="s">
        <v>22</v>
      </c>
      <c r="I153" s="5217" t="s">
        <v>851</v>
      </c>
    </row>
    <row customHeight="1" ht="11.25">
      <c r="A154" s="5217" t="s">
        <v>2244</v>
      </c>
      <c r="B154" s="5217" t="s">
        <v>16</v>
      </c>
      <c r="C154" s="5217" t="s">
        <v>2549</v>
      </c>
      <c r="D154" s="5217" t="s">
        <v>2550</v>
      </c>
      <c r="E154" s="5217" t="s">
        <v>2551</v>
      </c>
      <c r="F154" s="5217" t="s">
        <v>2412</v>
      </c>
      <c r="G154" s="5217" t="s">
        <v>22</v>
      </c>
      <c r="H154" s="5217" t="s">
        <v>22</v>
      </c>
      <c r="I154" s="5217" t="s">
        <v>851</v>
      </c>
    </row>
    <row customHeight="1" ht="11.25">
      <c r="A155" s="5217" t="s">
        <v>2244</v>
      </c>
      <c r="B155" s="5217" t="s">
        <v>16</v>
      </c>
      <c r="C155" s="5217" t="s">
        <v>2552</v>
      </c>
      <c r="D155" s="5217" t="s">
        <v>2553</v>
      </c>
      <c r="E155" s="5217" t="s">
        <v>2554</v>
      </c>
      <c r="F155" s="5217" t="s">
        <v>2459</v>
      </c>
      <c r="G155" s="5217" t="s">
        <v>2555</v>
      </c>
      <c r="H155" s="5217" t="s">
        <v>22</v>
      </c>
      <c r="I155" s="5217" t="s">
        <v>851</v>
      </c>
    </row>
    <row customHeight="1" ht="11.25">
      <c r="A156" s="5217" t="s">
        <v>2244</v>
      </c>
      <c r="B156" s="5217" t="s">
        <v>16</v>
      </c>
      <c r="C156" s="5217" t="s">
        <v>2444</v>
      </c>
      <c r="D156" s="5217" t="s">
        <v>2445</v>
      </c>
      <c r="E156" s="5217" t="s">
        <v>2446</v>
      </c>
      <c r="F156" s="5217" t="s">
        <v>2361</v>
      </c>
      <c r="G156" s="5217" t="s">
        <v>2447</v>
      </c>
      <c r="H156" s="5217" t="s">
        <v>22</v>
      </c>
      <c r="I156" s="5217" t="s">
        <v>851</v>
      </c>
    </row>
    <row customHeight="1" ht="11.25">
      <c r="A157" s="5217" t="s">
        <v>2244</v>
      </c>
      <c r="B157" s="5217" t="s">
        <v>16</v>
      </c>
      <c r="C157" s="5217" t="s">
        <v>2556</v>
      </c>
      <c r="D157" s="5217" t="s">
        <v>2557</v>
      </c>
      <c r="E157" s="5217" t="s">
        <v>2558</v>
      </c>
      <c r="F157" s="5217" t="s">
        <v>2256</v>
      </c>
      <c r="G157" s="5217" t="s">
        <v>22</v>
      </c>
      <c r="H157" s="5217" t="s">
        <v>22</v>
      </c>
      <c r="I157" s="5217" t="s">
        <v>851</v>
      </c>
    </row>
    <row customHeight="1" ht="11.25">
      <c r="A158" s="5217" t="s">
        <v>2244</v>
      </c>
      <c r="B158" s="5217" t="s">
        <v>16</v>
      </c>
      <c r="C158" s="5217" t="s">
        <v>2466</v>
      </c>
      <c r="D158" s="5217" t="s">
        <v>2467</v>
      </c>
      <c r="E158" s="5217" t="s">
        <v>2468</v>
      </c>
      <c r="F158" s="5217" t="s">
        <v>2469</v>
      </c>
      <c r="G158" s="5217" t="s">
        <v>2470</v>
      </c>
      <c r="H158" s="5217" t="s">
        <v>22</v>
      </c>
      <c r="I158" s="5217" t="s">
        <v>851</v>
      </c>
    </row>
    <row customHeight="1" ht="11.25">
      <c r="A159" s="5217" t="s">
        <v>2244</v>
      </c>
      <c r="B159" s="5217" t="s">
        <v>16</v>
      </c>
      <c r="C159" s="5217" t="s">
        <v>2471</v>
      </c>
      <c r="D159" s="5217" t="s">
        <v>2472</v>
      </c>
      <c r="E159" s="5217" t="s">
        <v>2416</v>
      </c>
      <c r="F159" s="5217" t="s">
        <v>2473</v>
      </c>
      <c r="G159" s="5217" t="s">
        <v>22</v>
      </c>
      <c r="H159" s="5217" t="s">
        <v>22</v>
      </c>
      <c r="I159" s="5217" t="s">
        <v>851</v>
      </c>
    </row>
    <row customHeight="1" ht="11.25">
      <c r="A160" s="5217" t="s">
        <v>2244</v>
      </c>
      <c r="B160" s="5217" t="s">
        <v>16</v>
      </c>
      <c r="C160" s="5217" t="s">
        <v>2477</v>
      </c>
      <c r="D160" s="5217" t="s">
        <v>2478</v>
      </c>
      <c r="E160" s="5217" t="s">
        <v>2468</v>
      </c>
      <c r="F160" s="5217" t="s">
        <v>2479</v>
      </c>
      <c r="G160" s="5217" t="s">
        <v>2480</v>
      </c>
      <c r="H160" s="5217" t="s">
        <v>22</v>
      </c>
      <c r="I160" s="5217" t="s">
        <v>851</v>
      </c>
    </row>
    <row customHeight="1" ht="11.25">
      <c r="A161" s="5217" t="s">
        <v>2244</v>
      </c>
      <c r="B161" s="5217" t="s">
        <v>16</v>
      </c>
      <c r="C161" s="5217" t="s">
        <v>2481</v>
      </c>
      <c r="D161" s="5217" t="s">
        <v>2482</v>
      </c>
      <c r="E161" s="5217" t="s">
        <v>2483</v>
      </c>
      <c r="F161" s="5217" t="s">
        <v>2484</v>
      </c>
      <c r="G161" s="5217" t="s">
        <v>22</v>
      </c>
      <c r="H161" s="5217" t="s">
        <v>22</v>
      </c>
      <c r="I161" s="5217" t="s">
        <v>851</v>
      </c>
    </row>
    <row customHeight="1" ht="11.25">
      <c r="A162" s="5217" t="s">
        <v>2244</v>
      </c>
      <c r="B162" s="5217" t="s">
        <v>16</v>
      </c>
      <c r="C162" s="5217" t="s">
        <v>2493</v>
      </c>
      <c r="D162" s="5217" t="s">
        <v>2494</v>
      </c>
      <c r="E162" s="5217" t="s">
        <v>2495</v>
      </c>
      <c r="F162" s="5217" t="s">
        <v>2422</v>
      </c>
      <c r="G162" s="5217" t="s">
        <v>22</v>
      </c>
      <c r="H162" s="5217" t="s">
        <v>22</v>
      </c>
      <c r="I162" s="5217" t="s">
        <v>851</v>
      </c>
    </row>
    <row customHeight="1" ht="11.25">
      <c r="A163" s="5217" t="s">
        <v>2244</v>
      </c>
      <c r="B163" s="5217" t="s">
        <v>16</v>
      </c>
      <c r="C163" s="5217" t="s">
        <v>2559</v>
      </c>
      <c r="D163" s="5217" t="s">
        <v>2560</v>
      </c>
      <c r="E163" s="5217" t="s">
        <v>2561</v>
      </c>
      <c r="F163" s="5217" t="s">
        <v>2484</v>
      </c>
      <c r="G163" s="5217" t="s">
        <v>2562</v>
      </c>
      <c r="H163" s="5217" t="s">
        <v>22</v>
      </c>
      <c r="I163" s="5217" t="s">
        <v>904</v>
      </c>
    </row>
    <row customHeight="1" ht="11.25">
      <c r="A164" s="5217" t="s">
        <v>2244</v>
      </c>
      <c r="B164" s="5217" t="s">
        <v>16</v>
      </c>
      <c r="C164" s="5217" t="s">
        <v>2250</v>
      </c>
      <c r="D164" s="5217" t="s">
        <v>2246</v>
      </c>
      <c r="E164" s="5217" t="s">
        <v>2247</v>
      </c>
      <c r="F164" s="5217" t="s">
        <v>2251</v>
      </c>
      <c r="G164" s="5217" t="s">
        <v>2252</v>
      </c>
      <c r="H164" s="5217" t="s">
        <v>22</v>
      </c>
      <c r="I164" s="5217" t="s">
        <v>904</v>
      </c>
    </row>
    <row customHeight="1" ht="11.25">
      <c r="A165" s="5217" t="s">
        <v>2244</v>
      </c>
      <c r="B165" s="5217" t="s">
        <v>16</v>
      </c>
      <c r="C165" s="5217" t="s">
        <v>2496</v>
      </c>
      <c r="D165" s="5217" t="s">
        <v>2497</v>
      </c>
      <c r="E165" s="5217" t="s">
        <v>2498</v>
      </c>
      <c r="F165" s="5217" t="s">
        <v>2313</v>
      </c>
      <c r="G165" s="5217" t="s">
        <v>2499</v>
      </c>
      <c r="H165" s="5217" t="s">
        <v>22</v>
      </c>
      <c r="I165" s="5217" t="s">
        <v>904</v>
      </c>
    </row>
    <row customHeight="1" ht="11.25">
      <c r="A166" s="5217" t="s">
        <v>2244</v>
      </c>
      <c r="B166" s="5217" t="s">
        <v>16</v>
      </c>
      <c r="C166" s="5217" t="s">
        <v>2253</v>
      </c>
      <c r="D166" s="5217" t="s">
        <v>2254</v>
      </c>
      <c r="E166" s="5217" t="s">
        <v>2255</v>
      </c>
      <c r="F166" s="5217" t="s">
        <v>2256</v>
      </c>
      <c r="G166" s="5217" t="s">
        <v>22</v>
      </c>
      <c r="H166" s="5217" t="s">
        <v>22</v>
      </c>
      <c r="I166" s="5217" t="s">
        <v>904</v>
      </c>
    </row>
    <row customHeight="1" ht="11.25">
      <c r="A167" s="5217" t="s">
        <v>2244</v>
      </c>
      <c r="B167" s="5217" t="s">
        <v>16</v>
      </c>
      <c r="C167" s="5217" t="s">
        <v>2500</v>
      </c>
      <c r="D167" s="5217" t="s">
        <v>2501</v>
      </c>
      <c r="E167" s="5217" t="s">
        <v>2502</v>
      </c>
      <c r="F167" s="5217" t="s">
        <v>2256</v>
      </c>
      <c r="G167" s="5217" t="s">
        <v>2503</v>
      </c>
      <c r="H167" s="5217" t="s">
        <v>22</v>
      </c>
      <c r="I167" s="5217" t="s">
        <v>904</v>
      </c>
    </row>
    <row customHeight="1" ht="11.25">
      <c r="A168" s="5217" t="s">
        <v>2244</v>
      </c>
      <c r="B168" s="5217" t="s">
        <v>16</v>
      </c>
      <c r="C168" s="5217" t="s">
        <v>2266</v>
      </c>
      <c r="D168" s="5217" t="s">
        <v>2267</v>
      </c>
      <c r="E168" s="5217" t="s">
        <v>2268</v>
      </c>
      <c r="F168" s="5217" t="s">
        <v>2265</v>
      </c>
      <c r="G168" s="5217" t="s">
        <v>2269</v>
      </c>
      <c r="H168" s="5217" t="s">
        <v>22</v>
      </c>
      <c r="I168" s="5217" t="s">
        <v>904</v>
      </c>
    </row>
    <row customHeight="1" ht="11.25">
      <c r="A169" s="5217" t="s">
        <v>2244</v>
      </c>
      <c r="B169" s="5217" t="s">
        <v>16</v>
      </c>
      <c r="C169" s="5217" t="s">
        <v>2504</v>
      </c>
      <c r="D169" s="5217" t="s">
        <v>2505</v>
      </c>
      <c r="E169" s="5217" t="s">
        <v>2506</v>
      </c>
      <c r="F169" s="5217" t="s">
        <v>2273</v>
      </c>
      <c r="G169" s="5217" t="s">
        <v>2507</v>
      </c>
      <c r="H169" s="5217" t="s">
        <v>22</v>
      </c>
      <c r="I169" s="5217" t="s">
        <v>904</v>
      </c>
    </row>
    <row customHeight="1" ht="11.25">
      <c r="A170" s="5217" t="s">
        <v>2244</v>
      </c>
      <c r="B170" s="5217" t="s">
        <v>16</v>
      </c>
      <c r="C170" s="5217" t="s">
        <v>2277</v>
      </c>
      <c r="D170" s="5217" t="s">
        <v>2278</v>
      </c>
      <c r="E170" s="5217" t="s">
        <v>2279</v>
      </c>
      <c r="F170" s="5217" t="s">
        <v>2260</v>
      </c>
      <c r="G170" s="5217" t="s">
        <v>2280</v>
      </c>
      <c r="H170" s="5217" t="s">
        <v>22</v>
      </c>
      <c r="I170" s="5217" t="s">
        <v>904</v>
      </c>
    </row>
    <row customHeight="1" ht="11.25">
      <c r="A171" s="5217" t="s">
        <v>2244</v>
      </c>
      <c r="B171" s="5217" t="s">
        <v>16</v>
      </c>
      <c r="C171" s="5217" t="s">
        <v>2288</v>
      </c>
      <c r="D171" s="5217" t="s">
        <v>2289</v>
      </c>
      <c r="E171" s="5217" t="s">
        <v>2290</v>
      </c>
      <c r="F171" s="5217" t="s">
        <v>2291</v>
      </c>
      <c r="G171" s="5217" t="s">
        <v>2292</v>
      </c>
      <c r="H171" s="5217" t="s">
        <v>22</v>
      </c>
      <c r="I171" s="5217" t="s">
        <v>904</v>
      </c>
    </row>
    <row customHeight="1" ht="11.25">
      <c r="A172" s="5217" t="s">
        <v>2244</v>
      </c>
      <c r="B172" s="5217" t="s">
        <v>16</v>
      </c>
      <c r="C172" s="5217" t="s">
        <v>2508</v>
      </c>
      <c r="D172" s="5217" t="s">
        <v>2509</v>
      </c>
      <c r="E172" s="5217" t="s">
        <v>2304</v>
      </c>
      <c r="F172" s="5217" t="s">
        <v>2488</v>
      </c>
      <c r="G172" s="5217" t="s">
        <v>2510</v>
      </c>
      <c r="H172" s="5217" t="s">
        <v>22</v>
      </c>
      <c r="I172" s="5217" t="s">
        <v>904</v>
      </c>
    </row>
    <row customHeight="1" ht="11.25">
      <c r="A173" s="5217" t="s">
        <v>2244</v>
      </c>
      <c r="B173" s="5217" t="s">
        <v>16</v>
      </c>
      <c r="C173" s="5217" t="s">
        <v>2306</v>
      </c>
      <c r="D173" s="5217" t="s">
        <v>2307</v>
      </c>
      <c r="E173" s="5217" t="s">
        <v>2308</v>
      </c>
      <c r="F173" s="5217" t="s">
        <v>2260</v>
      </c>
      <c r="G173" s="5217" t="s">
        <v>2309</v>
      </c>
      <c r="H173" s="5217" t="s">
        <v>22</v>
      </c>
      <c r="I173" s="5217" t="s">
        <v>904</v>
      </c>
    </row>
    <row customHeight="1" ht="11.25">
      <c r="A174" s="5217" t="s">
        <v>2244</v>
      </c>
      <c r="B174" s="5217" t="s">
        <v>16</v>
      </c>
      <c r="C174" s="5217" t="s">
        <v>2511</v>
      </c>
      <c r="D174" s="5217" t="s">
        <v>2512</v>
      </c>
      <c r="E174" s="5217" t="s">
        <v>2513</v>
      </c>
      <c r="F174" s="5217" t="s">
        <v>2345</v>
      </c>
      <c r="G174" s="5217" t="s">
        <v>2514</v>
      </c>
      <c r="H174" s="5217" t="s">
        <v>22</v>
      </c>
      <c r="I174" s="5217" t="s">
        <v>904</v>
      </c>
    </row>
    <row customHeight="1" ht="11.25">
      <c r="A175" s="5217" t="s">
        <v>2244</v>
      </c>
      <c r="B175" s="5217" t="s">
        <v>16</v>
      </c>
      <c r="C175" s="5217" t="s">
        <v>2317</v>
      </c>
      <c r="D175" s="5217" t="s">
        <v>2318</v>
      </c>
      <c r="E175" s="5217" t="s">
        <v>2319</v>
      </c>
      <c r="F175" s="5217" t="s">
        <v>2260</v>
      </c>
      <c r="G175" s="5217" t="s">
        <v>2320</v>
      </c>
      <c r="H175" s="5217" t="s">
        <v>22</v>
      </c>
      <c r="I175" s="5217" t="s">
        <v>904</v>
      </c>
    </row>
    <row customHeight="1" ht="11.25">
      <c r="A176" s="5217" t="s">
        <v>2244</v>
      </c>
      <c r="B176" s="5217" t="s">
        <v>16</v>
      </c>
      <c r="C176" s="5217" t="s">
        <v>2321</v>
      </c>
      <c r="D176" s="5217" t="s">
        <v>2322</v>
      </c>
      <c r="E176" s="5217" t="s">
        <v>2323</v>
      </c>
      <c r="F176" s="5217" t="s">
        <v>2324</v>
      </c>
      <c r="G176" s="5217" t="s">
        <v>22</v>
      </c>
      <c r="H176" s="5217" t="s">
        <v>22</v>
      </c>
      <c r="I176" s="5217" t="s">
        <v>904</v>
      </c>
    </row>
    <row customHeight="1" ht="11.25">
      <c r="A177" s="5217" t="s">
        <v>2244</v>
      </c>
      <c r="B177" s="5217" t="s">
        <v>16</v>
      </c>
      <c r="C177" s="5217" t="s">
        <v>22</v>
      </c>
      <c r="D177" s="5217" t="s">
        <v>2325</v>
      </c>
      <c r="E177" s="5217" t="s">
        <v>2326</v>
      </c>
      <c r="F177" s="5217" t="s">
        <v>2260</v>
      </c>
      <c r="G177" s="5217" t="s">
        <v>22</v>
      </c>
      <c r="H177" s="5217" t="s">
        <v>22</v>
      </c>
      <c r="I177" s="5217" t="s">
        <v>904</v>
      </c>
    </row>
    <row customHeight="1" ht="11.25">
      <c r="A178" s="5217" t="s">
        <v>2244</v>
      </c>
      <c r="B178" s="5217" t="s">
        <v>16</v>
      </c>
      <c r="C178" s="5217" t="s">
        <v>2327</v>
      </c>
      <c r="D178" s="5217" t="s">
        <v>2328</v>
      </c>
      <c r="E178" s="5217" t="s">
        <v>2329</v>
      </c>
      <c r="F178" s="5217" t="s">
        <v>2330</v>
      </c>
      <c r="G178" s="5217" t="s">
        <v>22</v>
      </c>
      <c r="H178" s="5217" t="s">
        <v>22</v>
      </c>
      <c r="I178" s="5217" t="s">
        <v>904</v>
      </c>
    </row>
    <row customHeight="1" ht="11.25">
      <c r="A179" s="5217" t="s">
        <v>2244</v>
      </c>
      <c r="B179" s="5217" t="s">
        <v>16</v>
      </c>
      <c r="C179" s="5217" t="s">
        <v>2331</v>
      </c>
      <c r="D179" s="5217" t="s">
        <v>2332</v>
      </c>
      <c r="E179" s="5217" t="s">
        <v>2333</v>
      </c>
      <c r="F179" s="5217" t="s">
        <v>2256</v>
      </c>
      <c r="G179" s="5217" t="s">
        <v>22</v>
      </c>
      <c r="H179" s="5217" t="s">
        <v>22</v>
      </c>
      <c r="I179" s="5217" t="s">
        <v>904</v>
      </c>
    </row>
    <row customHeight="1" ht="11.25">
      <c r="A180" s="5217" t="s">
        <v>2244</v>
      </c>
      <c r="B180" s="5217" t="s">
        <v>16</v>
      </c>
      <c r="C180" s="5217" t="s">
        <v>2334</v>
      </c>
      <c r="D180" s="5217" t="s">
        <v>2335</v>
      </c>
      <c r="E180" s="5217" t="s">
        <v>2336</v>
      </c>
      <c r="F180" s="5217" t="s">
        <v>2330</v>
      </c>
      <c r="G180" s="5217" t="s">
        <v>2337</v>
      </c>
      <c r="H180" s="5217" t="s">
        <v>22</v>
      </c>
      <c r="I180" s="5217" t="s">
        <v>904</v>
      </c>
    </row>
    <row customHeight="1" ht="11.25">
      <c r="A181" s="5217" t="s">
        <v>2244</v>
      </c>
      <c r="B181" s="5217" t="s">
        <v>16</v>
      </c>
      <c r="C181" s="5217" t="s">
        <v>2338</v>
      </c>
      <c r="D181" s="5217" t="s">
        <v>2339</v>
      </c>
      <c r="E181" s="5217" t="s">
        <v>2340</v>
      </c>
      <c r="F181" s="5217" t="s">
        <v>2330</v>
      </c>
      <c r="G181" s="5217" t="s">
        <v>2341</v>
      </c>
      <c r="H181" s="5217" t="s">
        <v>22</v>
      </c>
      <c r="I181" s="5217" t="s">
        <v>904</v>
      </c>
    </row>
    <row customHeight="1" ht="11.25">
      <c r="A182" s="5217" t="s">
        <v>2244</v>
      </c>
      <c r="B182" s="5217" t="s">
        <v>16</v>
      </c>
      <c r="C182" s="5217" t="s">
        <v>2342</v>
      </c>
      <c r="D182" s="5217" t="s">
        <v>2343</v>
      </c>
      <c r="E182" s="5217" t="s">
        <v>2344</v>
      </c>
      <c r="F182" s="5217" t="s">
        <v>2345</v>
      </c>
      <c r="G182" s="5217" t="s">
        <v>2346</v>
      </c>
      <c r="H182" s="5217" t="s">
        <v>22</v>
      </c>
      <c r="I182" s="5217" t="s">
        <v>904</v>
      </c>
    </row>
    <row customHeight="1" ht="11.25">
      <c r="A183" s="5217" t="s">
        <v>2244</v>
      </c>
      <c r="B183" s="5217" t="s">
        <v>16</v>
      </c>
      <c r="C183" s="5217" t="s">
        <v>2347</v>
      </c>
      <c r="D183" s="5217" t="s">
        <v>2348</v>
      </c>
      <c r="E183" s="5217" t="s">
        <v>2349</v>
      </c>
      <c r="F183" s="5217" t="s">
        <v>2350</v>
      </c>
      <c r="G183" s="5217" t="s">
        <v>22</v>
      </c>
      <c r="H183" s="5217" t="s">
        <v>22</v>
      </c>
      <c r="I183" s="5217" t="s">
        <v>904</v>
      </c>
    </row>
    <row customHeight="1" ht="11.25">
      <c r="A184" s="5217" t="s">
        <v>2244</v>
      </c>
      <c r="B184" s="5217" t="s">
        <v>16</v>
      </c>
      <c r="C184" s="5217" t="s">
        <v>13</v>
      </c>
      <c r="D184" s="5217" t="s">
        <v>46</v>
      </c>
      <c r="E184" s="5217" t="s">
        <v>49</v>
      </c>
      <c r="F184" s="5217" t="s">
        <v>51</v>
      </c>
      <c r="G184" s="5217" t="s">
        <v>22</v>
      </c>
      <c r="H184" s="5217" t="s">
        <v>22</v>
      </c>
      <c r="I184" s="5217" t="s">
        <v>904</v>
      </c>
    </row>
    <row customHeight="1" ht="11.25">
      <c r="A185" s="5217" t="s">
        <v>2244</v>
      </c>
      <c r="B185" s="5217" t="s">
        <v>16</v>
      </c>
      <c r="C185" s="5217" t="s">
        <v>2358</v>
      </c>
      <c r="D185" s="5217" t="s">
        <v>2359</v>
      </c>
      <c r="E185" s="5217" t="s">
        <v>2360</v>
      </c>
      <c r="F185" s="5217" t="s">
        <v>2361</v>
      </c>
      <c r="G185" s="5217" t="s">
        <v>22</v>
      </c>
      <c r="H185" s="5217" t="s">
        <v>22</v>
      </c>
      <c r="I185" s="5217" t="s">
        <v>904</v>
      </c>
    </row>
    <row customHeight="1" ht="11.25">
      <c r="A186" s="5217" t="s">
        <v>2244</v>
      </c>
      <c r="B186" s="5217" t="s">
        <v>16</v>
      </c>
      <c r="C186" s="5217" t="s">
        <v>2362</v>
      </c>
      <c r="D186" s="5217" t="s">
        <v>2363</v>
      </c>
      <c r="E186" s="5217" t="s">
        <v>2364</v>
      </c>
      <c r="F186" s="5217" t="s">
        <v>2256</v>
      </c>
      <c r="G186" s="5217" t="s">
        <v>22</v>
      </c>
      <c r="H186" s="5217" t="s">
        <v>22</v>
      </c>
      <c r="I186" s="5217" t="s">
        <v>904</v>
      </c>
    </row>
    <row customHeight="1" ht="11.25">
      <c r="A187" s="5217" t="s">
        <v>2244</v>
      </c>
      <c r="B187" s="5217" t="s">
        <v>16</v>
      </c>
      <c r="C187" s="5217" t="s">
        <v>2518</v>
      </c>
      <c r="D187" s="5217" t="s">
        <v>2519</v>
      </c>
      <c r="E187" s="5217" t="s">
        <v>2520</v>
      </c>
      <c r="F187" s="5217" t="s">
        <v>2361</v>
      </c>
      <c r="G187" s="5217" t="s">
        <v>2521</v>
      </c>
      <c r="H187" s="5217" t="s">
        <v>22</v>
      </c>
      <c r="I187" s="5217" t="s">
        <v>904</v>
      </c>
    </row>
    <row customHeight="1" ht="11.25">
      <c r="A188" s="5217" t="s">
        <v>2244</v>
      </c>
      <c r="B188" s="5217" t="s">
        <v>16</v>
      </c>
      <c r="C188" s="5217" t="s">
        <v>2368</v>
      </c>
      <c r="D188" s="5217" t="s">
        <v>2369</v>
      </c>
      <c r="E188" s="5217" t="s">
        <v>2370</v>
      </c>
      <c r="F188" s="5217" t="s">
        <v>2256</v>
      </c>
      <c r="G188" s="5217" t="s">
        <v>22</v>
      </c>
      <c r="H188" s="5217" t="s">
        <v>22</v>
      </c>
      <c r="I188" s="5217" t="s">
        <v>904</v>
      </c>
    </row>
    <row customHeight="1" ht="11.25">
      <c r="A189" s="5217" t="s">
        <v>2244</v>
      </c>
      <c r="B189" s="5217" t="s">
        <v>16</v>
      </c>
      <c r="C189" s="5217" t="s">
        <v>2374</v>
      </c>
      <c r="D189" s="5217" t="s">
        <v>2375</v>
      </c>
      <c r="E189" s="5217" t="s">
        <v>2376</v>
      </c>
      <c r="F189" s="5217" t="s">
        <v>2345</v>
      </c>
      <c r="G189" s="5217" t="s">
        <v>22</v>
      </c>
      <c r="H189" s="5217" t="s">
        <v>22</v>
      </c>
      <c r="I189" s="5217" t="s">
        <v>904</v>
      </c>
    </row>
    <row customHeight="1" ht="11.25">
      <c r="A190" s="5217" t="s">
        <v>2244</v>
      </c>
      <c r="B190" s="5217" t="s">
        <v>16</v>
      </c>
      <c r="C190" s="5217" t="s">
        <v>2377</v>
      </c>
      <c r="D190" s="5217" t="s">
        <v>2378</v>
      </c>
      <c r="E190" s="5217" t="s">
        <v>2379</v>
      </c>
      <c r="F190" s="5217" t="s">
        <v>2345</v>
      </c>
      <c r="G190" s="5217" t="s">
        <v>2380</v>
      </c>
      <c r="H190" s="5217" t="s">
        <v>22</v>
      </c>
      <c r="I190" s="5217" t="s">
        <v>904</v>
      </c>
    </row>
    <row customHeight="1" ht="11.25">
      <c r="A191" s="5217" t="s">
        <v>2244</v>
      </c>
      <c r="B191" s="5217" t="s">
        <v>16</v>
      </c>
      <c r="C191" s="5217" t="s">
        <v>2522</v>
      </c>
      <c r="D191" s="5217" t="s">
        <v>2523</v>
      </c>
      <c r="E191" s="5217" t="s">
        <v>2524</v>
      </c>
      <c r="F191" s="5217" t="s">
        <v>2412</v>
      </c>
      <c r="G191" s="5217" t="s">
        <v>2525</v>
      </c>
      <c r="H191" s="5217" t="s">
        <v>22</v>
      </c>
      <c r="I191" s="5217" t="s">
        <v>904</v>
      </c>
    </row>
    <row customHeight="1" ht="11.25">
      <c r="A192" s="5217" t="s">
        <v>2244</v>
      </c>
      <c r="B192" s="5217" t="s">
        <v>16</v>
      </c>
      <c r="C192" s="5217" t="s">
        <v>2526</v>
      </c>
      <c r="D192" s="5217" t="s">
        <v>2527</v>
      </c>
      <c r="E192" s="5217" t="s">
        <v>2528</v>
      </c>
      <c r="F192" s="5217" t="s">
        <v>2330</v>
      </c>
      <c r="G192" s="5217" t="s">
        <v>22</v>
      </c>
      <c r="H192" s="5217" t="s">
        <v>22</v>
      </c>
      <c r="I192" s="5217" t="s">
        <v>904</v>
      </c>
    </row>
    <row customHeight="1" ht="11.25">
      <c r="A193" s="5217" t="s">
        <v>2244</v>
      </c>
      <c r="B193" s="5217" t="s">
        <v>16</v>
      </c>
      <c r="C193" s="5217" t="s">
        <v>2394</v>
      </c>
      <c r="D193" s="5217" t="s">
        <v>2395</v>
      </c>
      <c r="E193" s="5217" t="s">
        <v>2396</v>
      </c>
      <c r="F193" s="5217" t="s">
        <v>2397</v>
      </c>
      <c r="G193" s="5217" t="s">
        <v>22</v>
      </c>
      <c r="H193" s="5217" t="s">
        <v>22</v>
      </c>
      <c r="I193" s="5217" t="s">
        <v>904</v>
      </c>
    </row>
    <row customHeight="1" ht="11.25">
      <c r="A194" s="5217" t="s">
        <v>2244</v>
      </c>
      <c r="B194" s="5217" t="s">
        <v>16</v>
      </c>
      <c r="C194" s="5217" t="s">
        <v>2402</v>
      </c>
      <c r="D194" s="5217" t="s">
        <v>2403</v>
      </c>
      <c r="E194" s="5217" t="s">
        <v>2404</v>
      </c>
      <c r="F194" s="5217" t="s">
        <v>2345</v>
      </c>
      <c r="G194" s="5217" t="s">
        <v>2405</v>
      </c>
      <c r="H194" s="5217" t="s">
        <v>22</v>
      </c>
      <c r="I194" s="5217" t="s">
        <v>904</v>
      </c>
    </row>
    <row customHeight="1" ht="11.25">
      <c r="A195" s="5217" t="s">
        <v>2244</v>
      </c>
      <c r="B195" s="5217" t="s">
        <v>16</v>
      </c>
      <c r="C195" s="5217" t="s">
        <v>2406</v>
      </c>
      <c r="D195" s="5217" t="s">
        <v>2407</v>
      </c>
      <c r="E195" s="5217" t="s">
        <v>2408</v>
      </c>
      <c r="F195" s="5217" t="s">
        <v>2256</v>
      </c>
      <c r="G195" s="5217" t="s">
        <v>22</v>
      </c>
      <c r="H195" s="5217" t="s">
        <v>22</v>
      </c>
      <c r="I195" s="5217" t="s">
        <v>904</v>
      </c>
    </row>
    <row customHeight="1" ht="11.25">
      <c r="A196" s="5217" t="s">
        <v>2244</v>
      </c>
      <c r="B196" s="5217" t="s">
        <v>16</v>
      </c>
      <c r="C196" s="5217" t="s">
        <v>2529</v>
      </c>
      <c r="D196" s="5217" t="s">
        <v>2530</v>
      </c>
      <c r="E196" s="5217" t="s">
        <v>2531</v>
      </c>
      <c r="F196" s="5217" t="s">
        <v>2260</v>
      </c>
      <c r="G196" s="5217" t="s">
        <v>2532</v>
      </c>
      <c r="H196" s="5217" t="s">
        <v>22</v>
      </c>
      <c r="I196" s="5217" t="s">
        <v>904</v>
      </c>
    </row>
    <row customHeight="1" ht="11.25">
      <c r="A197" s="5217" t="s">
        <v>2244</v>
      </c>
      <c r="B197" s="5217" t="s">
        <v>16</v>
      </c>
      <c r="C197" s="5217" t="s">
        <v>2414</v>
      </c>
      <c r="D197" s="5217" t="s">
        <v>2415</v>
      </c>
      <c r="E197" s="5217" t="s">
        <v>2416</v>
      </c>
      <c r="F197" s="5217" t="s">
        <v>2417</v>
      </c>
      <c r="G197" s="5217" t="s">
        <v>2418</v>
      </c>
      <c r="H197" s="5217" t="s">
        <v>22</v>
      </c>
      <c r="I197" s="5217" t="s">
        <v>904</v>
      </c>
    </row>
    <row customHeight="1" ht="11.25">
      <c r="A198" s="5217" t="s">
        <v>2244</v>
      </c>
      <c r="B198" s="5217" t="s">
        <v>16</v>
      </c>
      <c r="C198" s="5217" t="s">
        <v>2419</v>
      </c>
      <c r="D198" s="5217" t="s">
        <v>2420</v>
      </c>
      <c r="E198" s="5217" t="s">
        <v>2421</v>
      </c>
      <c r="F198" s="5217" t="s">
        <v>2422</v>
      </c>
      <c r="G198" s="5217" t="s">
        <v>22</v>
      </c>
      <c r="H198" s="5217" t="s">
        <v>22</v>
      </c>
      <c r="I198" s="5217" t="s">
        <v>904</v>
      </c>
    </row>
    <row customHeight="1" ht="11.25">
      <c r="A199" s="5217" t="s">
        <v>2244</v>
      </c>
      <c r="B199" s="5217" t="s">
        <v>16</v>
      </c>
      <c r="C199" s="5217" t="s">
        <v>2538</v>
      </c>
      <c r="D199" s="5217" t="s">
        <v>2539</v>
      </c>
      <c r="E199" s="5217" t="s">
        <v>2540</v>
      </c>
      <c r="F199" s="5217" t="s">
        <v>2541</v>
      </c>
      <c r="G199" s="5217" t="s">
        <v>22</v>
      </c>
      <c r="H199" s="5217" t="s">
        <v>22</v>
      </c>
      <c r="I199" s="5217" t="s">
        <v>904</v>
      </c>
    </row>
    <row customHeight="1" ht="11.25">
      <c r="A200" s="5217" t="s">
        <v>2244</v>
      </c>
      <c r="B200" s="5217" t="s">
        <v>16</v>
      </c>
      <c r="C200" s="5217" t="s">
        <v>2542</v>
      </c>
      <c r="D200" s="5217" t="s">
        <v>2543</v>
      </c>
      <c r="E200" s="5217" t="s">
        <v>2544</v>
      </c>
      <c r="F200" s="5217" t="s">
        <v>2541</v>
      </c>
      <c r="G200" s="5217" t="s">
        <v>22</v>
      </c>
      <c r="H200" s="5217" t="s">
        <v>22</v>
      </c>
      <c r="I200" s="5217" t="s">
        <v>904</v>
      </c>
    </row>
    <row customHeight="1" ht="11.25">
      <c r="A201" s="5217" t="s">
        <v>2244</v>
      </c>
      <c r="B201" s="5217" t="s">
        <v>16</v>
      </c>
      <c r="C201" s="5217" t="s">
        <v>2545</v>
      </c>
      <c r="D201" s="5217" t="s">
        <v>2546</v>
      </c>
      <c r="E201" s="5217" t="s">
        <v>2547</v>
      </c>
      <c r="F201" s="5217" t="s">
        <v>2536</v>
      </c>
      <c r="G201" s="5217" t="s">
        <v>2548</v>
      </c>
      <c r="H201" s="5217" t="s">
        <v>22</v>
      </c>
      <c r="I201" s="5217" t="s">
        <v>904</v>
      </c>
    </row>
    <row customHeight="1" ht="11.25">
      <c r="A202" s="5217" t="s">
        <v>2244</v>
      </c>
      <c r="B202" s="5217" t="s">
        <v>16</v>
      </c>
      <c r="C202" s="5217" t="s">
        <v>2429</v>
      </c>
      <c r="D202" s="5217" t="s">
        <v>2430</v>
      </c>
      <c r="E202" s="5217" t="s">
        <v>2431</v>
      </c>
      <c r="F202" s="5217" t="s">
        <v>2432</v>
      </c>
      <c r="G202" s="5217" t="s">
        <v>2433</v>
      </c>
      <c r="H202" s="5217" t="s">
        <v>22</v>
      </c>
      <c r="I202" s="5217" t="s">
        <v>904</v>
      </c>
    </row>
    <row customHeight="1" ht="11.25">
      <c r="A203" s="5217" t="s">
        <v>2244</v>
      </c>
      <c r="B203" s="5217" t="s">
        <v>16</v>
      </c>
      <c r="C203" s="5217" t="s">
        <v>2549</v>
      </c>
      <c r="D203" s="5217" t="s">
        <v>2550</v>
      </c>
      <c r="E203" s="5217" t="s">
        <v>2551</v>
      </c>
      <c r="F203" s="5217" t="s">
        <v>2412</v>
      </c>
      <c r="G203" s="5217" t="s">
        <v>22</v>
      </c>
      <c r="H203" s="5217" t="s">
        <v>22</v>
      </c>
      <c r="I203" s="5217" t="s">
        <v>904</v>
      </c>
    </row>
    <row customHeight="1" ht="11.25">
      <c r="A204" s="5217" t="s">
        <v>2244</v>
      </c>
      <c r="B204" s="5217" t="s">
        <v>16</v>
      </c>
      <c r="C204" s="5217" t="s">
        <v>2552</v>
      </c>
      <c r="D204" s="5217" t="s">
        <v>2553</v>
      </c>
      <c r="E204" s="5217" t="s">
        <v>2554</v>
      </c>
      <c r="F204" s="5217" t="s">
        <v>2459</v>
      </c>
      <c r="G204" s="5217" t="s">
        <v>2555</v>
      </c>
      <c r="H204" s="5217" t="s">
        <v>22</v>
      </c>
      <c r="I204" s="5217" t="s">
        <v>904</v>
      </c>
    </row>
    <row customHeight="1" ht="11.25">
      <c r="A205" s="5217" t="s">
        <v>2244</v>
      </c>
      <c r="B205" s="5217" t="s">
        <v>16</v>
      </c>
      <c r="C205" s="5217" t="s">
        <v>2444</v>
      </c>
      <c r="D205" s="5217" t="s">
        <v>2445</v>
      </c>
      <c r="E205" s="5217" t="s">
        <v>2446</v>
      </c>
      <c r="F205" s="5217" t="s">
        <v>2361</v>
      </c>
      <c r="G205" s="5217" t="s">
        <v>2447</v>
      </c>
      <c r="H205" s="5217" t="s">
        <v>22</v>
      </c>
      <c r="I205" s="5217" t="s">
        <v>904</v>
      </c>
    </row>
    <row customHeight="1" ht="11.25">
      <c r="A206" s="5217" t="s">
        <v>2244</v>
      </c>
      <c r="B206" s="5217" t="s">
        <v>16</v>
      </c>
      <c r="C206" s="5217" t="s">
        <v>2556</v>
      </c>
      <c r="D206" s="5217" t="s">
        <v>2557</v>
      </c>
      <c r="E206" s="5217" t="s">
        <v>2558</v>
      </c>
      <c r="F206" s="5217" t="s">
        <v>2256</v>
      </c>
      <c r="G206" s="5217" t="s">
        <v>22</v>
      </c>
      <c r="H206" s="5217" t="s">
        <v>22</v>
      </c>
      <c r="I206" s="5217" t="s">
        <v>904</v>
      </c>
    </row>
    <row customHeight="1" ht="11.25">
      <c r="A207" s="5217" t="s">
        <v>2244</v>
      </c>
      <c r="B207" s="5217" t="s">
        <v>16</v>
      </c>
      <c r="C207" s="5217" t="s">
        <v>2563</v>
      </c>
      <c r="D207" s="5217" t="s">
        <v>2564</v>
      </c>
      <c r="E207" s="5217" t="s">
        <v>2565</v>
      </c>
      <c r="F207" s="5217" t="s">
        <v>2566</v>
      </c>
      <c r="G207" s="5217" t="s">
        <v>2567</v>
      </c>
      <c r="H207" s="5217" t="s">
        <v>22</v>
      </c>
      <c r="I207" s="5217" t="s">
        <v>904</v>
      </c>
    </row>
    <row customHeight="1" ht="11.25">
      <c r="A208" s="5217" t="s">
        <v>2244</v>
      </c>
      <c r="B208" s="5217" t="s">
        <v>16</v>
      </c>
      <c r="C208" s="5217" t="s">
        <v>2466</v>
      </c>
      <c r="D208" s="5217" t="s">
        <v>2467</v>
      </c>
      <c r="E208" s="5217" t="s">
        <v>2468</v>
      </c>
      <c r="F208" s="5217" t="s">
        <v>2469</v>
      </c>
      <c r="G208" s="5217" t="s">
        <v>2470</v>
      </c>
      <c r="H208" s="5217" t="s">
        <v>22</v>
      </c>
      <c r="I208" s="5217" t="s">
        <v>904</v>
      </c>
    </row>
    <row customHeight="1" ht="11.25">
      <c r="A209" s="5217" t="s">
        <v>2244</v>
      </c>
      <c r="B209" s="5217" t="s">
        <v>16</v>
      </c>
      <c r="C209" s="5217" t="s">
        <v>2477</v>
      </c>
      <c r="D209" s="5217" t="s">
        <v>2478</v>
      </c>
      <c r="E209" s="5217" t="s">
        <v>2468</v>
      </c>
      <c r="F209" s="5217" t="s">
        <v>2479</v>
      </c>
      <c r="G209" s="5217" t="s">
        <v>2480</v>
      </c>
      <c r="H209" s="5217" t="s">
        <v>22</v>
      </c>
      <c r="I209" s="5217" t="s">
        <v>904</v>
      </c>
    </row>
    <row customHeight="1" ht="11.25">
      <c r="A210" s="5217" t="s">
        <v>2244</v>
      </c>
      <c r="B210" s="5217" t="s">
        <v>16</v>
      </c>
      <c r="C210" s="5217" t="s">
        <v>2481</v>
      </c>
      <c r="D210" s="5217" t="s">
        <v>2482</v>
      </c>
      <c r="E210" s="5217" t="s">
        <v>2483</v>
      </c>
      <c r="F210" s="5217" t="s">
        <v>2484</v>
      </c>
      <c r="G210" s="5217" t="s">
        <v>22</v>
      </c>
      <c r="H210" s="5217" t="s">
        <v>22</v>
      </c>
      <c r="I210" s="5217" t="s">
        <v>904</v>
      </c>
    </row>
    <row customHeight="1" ht="11.25">
      <c r="A211" s="5217" t="s">
        <v>2244</v>
      </c>
      <c r="B211" s="5217" t="s">
        <v>16</v>
      </c>
      <c r="C211" s="5217" t="s">
        <v>2568</v>
      </c>
      <c r="D211" s="5217" t="s">
        <v>2569</v>
      </c>
      <c r="E211" s="5217" t="s">
        <v>2570</v>
      </c>
      <c r="F211" s="5217" t="s">
        <v>2571</v>
      </c>
      <c r="G211" s="5217" t="s">
        <v>22</v>
      </c>
      <c r="H211" s="5217" t="s">
        <v>22</v>
      </c>
      <c r="I211" s="5217" t="s">
        <v>904</v>
      </c>
    </row>
    <row customHeight="1" ht="11.25">
      <c r="A212" s="5217" t="s">
        <v>2244</v>
      </c>
      <c r="B212" s="5217" t="s">
        <v>16</v>
      </c>
      <c r="C212" s="5217" t="s">
        <v>2493</v>
      </c>
      <c r="D212" s="5217" t="s">
        <v>2494</v>
      </c>
      <c r="E212" s="5217" t="s">
        <v>2495</v>
      </c>
      <c r="F212" s="5217" t="s">
        <v>2422</v>
      </c>
      <c r="G212" s="5217" t="s">
        <v>22</v>
      </c>
      <c r="H212" s="5217" t="s">
        <v>22</v>
      </c>
      <c r="I212" s="5217" t="s">
        <v>904</v>
      </c>
    </row>
    <row customHeight="1" ht="11.25">
      <c r="A213" s="5217" t="s">
        <v>2244</v>
      </c>
      <c r="B213" s="5217" t="s">
        <v>16</v>
      </c>
      <c r="C213" s="5217" t="s">
        <v>2257</v>
      </c>
      <c r="D213" s="5217" t="s">
        <v>2258</v>
      </c>
      <c r="E213" s="5217" t="s">
        <v>2259</v>
      </c>
      <c r="F213" s="5217" t="s">
        <v>2260</v>
      </c>
      <c r="G213" s="5217" t="s">
        <v>2261</v>
      </c>
      <c r="H213" s="5217" t="s">
        <v>22</v>
      </c>
      <c r="I213" s="5217" t="s">
        <v>1616</v>
      </c>
    </row>
    <row customHeight="1" ht="11.25">
      <c r="A214" s="5217" t="s">
        <v>2244</v>
      </c>
      <c r="B214" s="5217" t="s">
        <v>16</v>
      </c>
      <c r="C214" s="5217" t="s">
        <v>22</v>
      </c>
      <c r="D214" s="5217" t="s">
        <v>2325</v>
      </c>
      <c r="E214" s="5217" t="s">
        <v>2326</v>
      </c>
      <c r="F214" s="5217" t="s">
        <v>2260</v>
      </c>
      <c r="G214" s="5217" t="s">
        <v>22</v>
      </c>
      <c r="H214" s="5217" t="s">
        <v>22</v>
      </c>
      <c r="I214" s="5217" t="s">
        <v>1616</v>
      </c>
    </row>
    <row customHeight="1" ht="11.25">
      <c r="A215" s="5217" t="s">
        <v>2244</v>
      </c>
      <c r="B215" s="5217" t="s">
        <v>16</v>
      </c>
      <c r="C215" s="5217" t="s">
        <v>2572</v>
      </c>
      <c r="D215" s="5217" t="s">
        <v>2573</v>
      </c>
      <c r="E215" s="5217" t="s">
        <v>2574</v>
      </c>
      <c r="F215" s="5217" t="s">
        <v>2273</v>
      </c>
      <c r="G215" s="5217" t="s">
        <v>22</v>
      </c>
      <c r="H215" s="5217" t="s">
        <v>22</v>
      </c>
      <c r="I215" s="5217" t="s">
        <v>1616</v>
      </c>
    </row>
    <row customHeight="1" ht="11.25">
      <c r="A216" s="5217" t="s">
        <v>2244</v>
      </c>
      <c r="B216" s="5217" t="s">
        <v>16</v>
      </c>
      <c r="C216" s="5217" t="s">
        <v>2351</v>
      </c>
      <c r="D216" s="5217" t="s">
        <v>2352</v>
      </c>
      <c r="E216" s="5217" t="s">
        <v>2353</v>
      </c>
      <c r="F216" s="5217" t="s">
        <v>2291</v>
      </c>
      <c r="G216" s="5217" t="s">
        <v>22</v>
      </c>
      <c r="H216" s="5217" t="s">
        <v>22</v>
      </c>
      <c r="I216" s="5217" t="s">
        <v>1616</v>
      </c>
    </row>
    <row customHeight="1" ht="11.25">
      <c r="A217" s="5217" t="s">
        <v>2244</v>
      </c>
      <c r="B217" s="5217" t="s">
        <v>16</v>
      </c>
      <c r="C217" s="5217" t="s">
        <v>2409</v>
      </c>
      <c r="D217" s="5217" t="s">
        <v>2410</v>
      </c>
      <c r="E217" s="5217" t="s">
        <v>2411</v>
      </c>
      <c r="F217" s="5217" t="s">
        <v>2412</v>
      </c>
      <c r="G217" s="5217" t="s">
        <v>2413</v>
      </c>
      <c r="H217" s="5217" t="s">
        <v>22</v>
      </c>
      <c r="I217" s="5217" t="s">
        <v>1616</v>
      </c>
    </row>
    <row customHeight="1" ht="11.25">
      <c r="A218" s="5217" t="s">
        <v>2244</v>
      </c>
      <c r="B218" s="5217" t="s">
        <v>16</v>
      </c>
      <c r="C218" s="5217" t="s">
        <v>2575</v>
      </c>
      <c r="D218" s="5217" t="s">
        <v>2576</v>
      </c>
      <c r="E218" s="5217" t="s">
        <v>2577</v>
      </c>
      <c r="F218" s="5217" t="s">
        <v>2488</v>
      </c>
      <c r="G218" s="5217" t="s">
        <v>22</v>
      </c>
      <c r="H218" s="5217" t="s">
        <v>22</v>
      </c>
      <c r="I218" s="5217" t="s">
        <v>1616</v>
      </c>
    </row>
    <row customHeight="1" ht="11.25">
      <c r="A219" s="5217" t="s">
        <v>2244</v>
      </c>
      <c r="B219" s="5217" t="s">
        <v>16</v>
      </c>
      <c r="C219" s="5217" t="s">
        <v>2578</v>
      </c>
      <c r="D219" s="5217" t="s">
        <v>2579</v>
      </c>
      <c r="E219" s="5217" t="s">
        <v>2580</v>
      </c>
      <c r="F219" s="5217" t="s">
        <v>2345</v>
      </c>
      <c r="G219" s="5217" t="s">
        <v>22</v>
      </c>
      <c r="H219" s="5217" t="s">
        <v>22</v>
      </c>
      <c r="I219" s="5217" t="s">
        <v>1616</v>
      </c>
    </row>
    <row customHeight="1" ht="11.25">
      <c r="A220" s="5217" t="s">
        <v>2244</v>
      </c>
      <c r="B220" s="5217" t="s">
        <v>16</v>
      </c>
      <c r="C220" s="5217" t="s">
        <v>2581</v>
      </c>
      <c r="D220" s="5217" t="s">
        <v>2582</v>
      </c>
      <c r="E220" s="5217" t="s">
        <v>2583</v>
      </c>
      <c r="F220" s="5217" t="s">
        <v>2361</v>
      </c>
      <c r="G220" s="5217" t="s">
        <v>22</v>
      </c>
      <c r="H220" s="5217" t="s">
        <v>22</v>
      </c>
      <c r="I220" s="5217" t="s">
        <v>1616</v>
      </c>
    </row>
    <row customHeight="1" ht="11.25">
      <c r="A221" s="5217" t="s">
        <v>2244</v>
      </c>
      <c r="B221" s="5217" t="s">
        <v>16</v>
      </c>
      <c r="C221" s="5217" t="s">
        <v>2584</v>
      </c>
      <c r="D221" s="5217" t="s">
        <v>2585</v>
      </c>
      <c r="E221" s="5217" t="s">
        <v>2586</v>
      </c>
      <c r="F221" s="5217" t="s">
        <v>2397</v>
      </c>
      <c r="G221" s="5217" t="s">
        <v>22</v>
      </c>
      <c r="H221" s="5217" t="s">
        <v>22</v>
      </c>
      <c r="I221" s="5217" t="s">
        <v>1616</v>
      </c>
    </row>
    <row customHeight="1" ht="11.25">
      <c r="A222" s="5217" t="s">
        <v>2244</v>
      </c>
      <c r="B222" s="5217" t="s">
        <v>16</v>
      </c>
      <c r="C222" s="5217" t="s">
        <v>2587</v>
      </c>
      <c r="D222" s="5217" t="s">
        <v>2588</v>
      </c>
      <c r="E222" s="5217" t="s">
        <v>2589</v>
      </c>
      <c r="F222" s="5217" t="s">
        <v>2260</v>
      </c>
      <c r="G222" s="5217" t="s">
        <v>22</v>
      </c>
      <c r="H222" s="5217" t="s">
        <v>22</v>
      </c>
      <c r="I222" s="5217" t="s">
        <v>1616</v>
      </c>
    </row>
    <row customHeight="1" ht="11.25">
      <c r="A223" s="5217" t="s">
        <v>2244</v>
      </c>
      <c r="B223" s="5217" t="s">
        <v>16</v>
      </c>
      <c r="C223" s="5217" t="s">
        <v>2590</v>
      </c>
      <c r="D223" s="5217" t="s">
        <v>2591</v>
      </c>
      <c r="E223" s="5217" t="s">
        <v>2592</v>
      </c>
      <c r="F223" s="5217" t="s">
        <v>2291</v>
      </c>
      <c r="G223" s="5217" t="s">
        <v>22</v>
      </c>
      <c r="H223" s="5217" t="s">
        <v>22</v>
      </c>
      <c r="I223" s="5217" t="s">
        <v>1616</v>
      </c>
    </row>
    <row customHeight="1" ht="11.25">
      <c r="A224" s="5217" t="s">
        <v>2244</v>
      </c>
      <c r="B224" s="5217" t="s">
        <v>16</v>
      </c>
      <c r="C224" s="5217" t="s">
        <v>2593</v>
      </c>
      <c r="D224" s="5217" t="s">
        <v>2594</v>
      </c>
      <c r="E224" s="5217" t="s">
        <v>2595</v>
      </c>
      <c r="F224" s="5217" t="s">
        <v>2300</v>
      </c>
      <c r="G224" s="5217" t="s">
        <v>22</v>
      </c>
      <c r="H224" s="5217" t="s">
        <v>22</v>
      </c>
      <c r="I224" s="5217" t="s">
        <v>1616</v>
      </c>
    </row>
    <row customHeight="1" ht="11.25">
      <c r="A225" s="5217" t="s">
        <v>2244</v>
      </c>
      <c r="B225" s="5217" t="s">
        <v>16</v>
      </c>
      <c r="C225" s="5217" t="s">
        <v>2596</v>
      </c>
      <c r="D225" s="5217" t="s">
        <v>2597</v>
      </c>
      <c r="E225" s="5217" t="s">
        <v>2598</v>
      </c>
      <c r="F225" s="5217" t="s">
        <v>2599</v>
      </c>
      <c r="G225" s="5217" t="s">
        <v>22</v>
      </c>
      <c r="H225" s="5217" t="s">
        <v>22</v>
      </c>
      <c r="I225" s="5217" t="s">
        <v>1616</v>
      </c>
    </row>
    <row customHeight="1" ht="11.25">
      <c r="A226" s="5217" t="s">
        <v>2244</v>
      </c>
      <c r="B226" s="5217" t="s">
        <v>16</v>
      </c>
      <c r="C226" s="5217" t="s">
        <v>2600</v>
      </c>
      <c r="D226" s="5217" t="s">
        <v>2601</v>
      </c>
      <c r="E226" s="5217" t="s">
        <v>2602</v>
      </c>
      <c r="F226" s="5217" t="s">
        <v>2330</v>
      </c>
      <c r="G226" s="5217" t="s">
        <v>22</v>
      </c>
      <c r="H226" s="5217" t="s">
        <v>22</v>
      </c>
      <c r="I226" s="5217" t="s">
        <v>1616</v>
      </c>
    </row>
    <row customHeight="1" ht="11.25">
      <c r="A227" s="5217" t="s">
        <v>2244</v>
      </c>
      <c r="B227" s="5217" t="s">
        <v>16</v>
      </c>
      <c r="C227" s="5217" t="s">
        <v>2603</v>
      </c>
      <c r="D227" s="5217" t="s">
        <v>2604</v>
      </c>
      <c r="E227" s="5217" t="s">
        <v>2605</v>
      </c>
      <c r="F227" s="5217" t="s">
        <v>2350</v>
      </c>
      <c r="G227" s="5217" t="s">
        <v>2606</v>
      </c>
      <c r="H227" s="5217" t="s">
        <v>22</v>
      </c>
      <c r="I227" s="52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2E396-F7F7-ECDB-B3F3-73F382A6F2F6}" mc:Ignorable="x14ac xr xr2 xr3">
  <sheetPr>
    <tabColor rgb="FFFFCC99"/>
  </sheetPr>
  <dimension ref="A1:G37"/>
  <sheetViews>
    <sheetView topLeftCell="A1" showGridLines="0" workbookViewId="0">
      <selection activeCell="A1" sqref="A1"/>
    </sheetView>
  </sheetViews>
  <sheetFormatPr customHeight="1" defaultRowHeight="11.25"/>
  <cols>
    <col min="1" max="1" style="2909" width="9.140625"/>
  </cols>
  <sheetData>
    <row customHeight="1" ht="11.25">
      <c r="A1" s="429" t="s">
        <v>2607</v>
      </c>
      <c r="B1" s="118" t="s">
        <v>2608</v>
      </c>
      <c r="C1" s="118" t="s">
        <v>2609</v>
      </c>
      <c r="D1" s="118" t="s">
        <v>2610</v>
      </c>
      <c r="E1" s="0" t="s">
        <v>2611</v>
      </c>
      <c r="F1" s="0" t="s">
        <v>2612</v>
      </c>
      <c r="G1" s="0" t="s">
        <v>2613</v>
      </c>
    </row>
    <row customHeight="1" ht="11.25">
      <c r="A2" s="429" t="s">
        <v>16</v>
      </c>
      <c r="B2" s="0" t="s">
        <v>2614</v>
      </c>
      <c r="C2" s="0" t="s">
        <v>2615</v>
      </c>
      <c r="D2" s="0" t="s">
        <v>2614</v>
      </c>
      <c r="E2" s="0" t="s">
        <v>2615</v>
      </c>
      <c r="F2" s="0" t="s">
        <v>2616</v>
      </c>
      <c r="G2" s="0" t="s">
        <v>107</v>
      </c>
    </row>
    <row customHeight="1" ht="11.25">
      <c r="A3" s="429" t="s">
        <v>16</v>
      </c>
      <c r="B3" s="0" t="s">
        <v>2617</v>
      </c>
      <c r="C3" s="0" t="s">
        <v>2618</v>
      </c>
      <c r="D3" s="0" t="s">
        <v>2617</v>
      </c>
      <c r="E3" s="0" t="s">
        <v>2618</v>
      </c>
      <c r="F3" s="0" t="s">
        <v>2616</v>
      </c>
      <c r="G3" s="0" t="s">
        <v>108</v>
      </c>
    </row>
    <row customHeight="1" ht="11.25">
      <c r="A4" s="429" t="s">
        <v>16</v>
      </c>
      <c r="B4" s="0" t="s">
        <v>98</v>
      </c>
      <c r="C4" s="0" t="s">
        <v>99</v>
      </c>
      <c r="D4" s="0" t="s">
        <v>98</v>
      </c>
      <c r="E4" s="0" t="s">
        <v>99</v>
      </c>
      <c r="F4" s="0" t="s">
        <v>2616</v>
      </c>
      <c r="G4" s="0" t="s">
        <v>89</v>
      </c>
    </row>
    <row customHeight="1" ht="11.25">
      <c r="A5" s="429" t="s">
        <v>16</v>
      </c>
      <c r="B5" s="0" t="s">
        <v>2619</v>
      </c>
      <c r="C5" s="0" t="s">
        <v>2620</v>
      </c>
      <c r="D5" s="0" t="s">
        <v>2619</v>
      </c>
      <c r="E5" s="0" t="s">
        <v>2620</v>
      </c>
      <c r="F5" s="0" t="s">
        <v>2616</v>
      </c>
      <c r="G5" s="0" t="s">
        <v>90</v>
      </c>
    </row>
    <row customHeight="1" ht="11.25">
      <c r="A6" s="429" t="s">
        <v>16</v>
      </c>
      <c r="B6" s="0" t="s">
        <v>2621</v>
      </c>
      <c r="C6" s="0" t="s">
        <v>2622</v>
      </c>
      <c r="D6" s="0" t="s">
        <v>2621</v>
      </c>
      <c r="E6" s="0" t="s">
        <v>2622</v>
      </c>
      <c r="F6" s="0" t="s">
        <v>2616</v>
      </c>
      <c r="G6" s="0" t="s">
        <v>109</v>
      </c>
    </row>
    <row customHeight="1" ht="11.25">
      <c r="A7" s="429" t="s">
        <v>16</v>
      </c>
      <c r="B7" s="0" t="s">
        <v>2623</v>
      </c>
      <c r="C7" s="0" t="s">
        <v>2624</v>
      </c>
      <c r="D7" s="0" t="s">
        <v>2625</v>
      </c>
      <c r="E7" s="0" t="s">
        <v>2626</v>
      </c>
      <c r="F7" s="0" t="s">
        <v>2627</v>
      </c>
      <c r="G7" s="0" t="s">
        <v>91</v>
      </c>
    </row>
    <row customHeight="1" ht="11.25">
      <c r="A8" s="429" t="s">
        <v>16</v>
      </c>
      <c r="B8" s="0" t="s">
        <v>2623</v>
      </c>
      <c r="C8" s="0" t="s">
        <v>2624</v>
      </c>
      <c r="D8" s="0" t="s">
        <v>2628</v>
      </c>
      <c r="E8" s="0" t="s">
        <v>2629</v>
      </c>
      <c r="F8" s="0" t="s">
        <v>2630</v>
      </c>
      <c r="G8" s="0" t="s">
        <v>92</v>
      </c>
    </row>
    <row customHeight="1" ht="11.25">
      <c r="A9" s="429" t="s">
        <v>16</v>
      </c>
      <c r="B9" s="0" t="s">
        <v>2623</v>
      </c>
      <c r="C9" s="0" t="s">
        <v>2624</v>
      </c>
      <c r="D9" s="0" t="s">
        <v>2631</v>
      </c>
      <c r="E9" s="0" t="s">
        <v>2632</v>
      </c>
      <c r="F9" s="0" t="s">
        <v>2627</v>
      </c>
      <c r="G9" s="0" t="s">
        <v>110</v>
      </c>
    </row>
    <row customHeight="1" ht="11.25">
      <c r="A10" s="429" t="s">
        <v>16</v>
      </c>
      <c r="B10" s="0" t="s">
        <v>2623</v>
      </c>
      <c r="C10" s="0" t="s">
        <v>2624</v>
      </c>
      <c r="D10" s="0" t="s">
        <v>2623</v>
      </c>
      <c r="E10" s="0" t="s">
        <v>2624</v>
      </c>
      <c r="F10" s="0" t="s">
        <v>2633</v>
      </c>
      <c r="G10" s="0" t="s">
        <v>147</v>
      </c>
    </row>
    <row customHeight="1" ht="11.25">
      <c r="A11" s="429" t="s">
        <v>16</v>
      </c>
      <c r="B11" s="0" t="s">
        <v>2623</v>
      </c>
      <c r="C11" s="0" t="s">
        <v>2624</v>
      </c>
      <c r="D11" s="0" t="s">
        <v>2634</v>
      </c>
      <c r="E11" s="0" t="s">
        <v>2635</v>
      </c>
      <c r="F11" s="0" t="s">
        <v>2636</v>
      </c>
      <c r="G11" s="0" t="s">
        <v>148</v>
      </c>
    </row>
    <row customHeight="1" ht="11.25">
      <c r="A12" s="429" t="s">
        <v>16</v>
      </c>
      <c r="B12" s="0" t="s">
        <v>2637</v>
      </c>
      <c r="C12" s="0" t="s">
        <v>2638</v>
      </c>
      <c r="D12" s="0" t="s">
        <v>2637</v>
      </c>
      <c r="E12" s="0" t="s">
        <v>2638</v>
      </c>
      <c r="F12" s="0" t="s">
        <v>2639</v>
      </c>
      <c r="G12" s="0" t="s">
        <v>149</v>
      </c>
    </row>
    <row customHeight="1" ht="11.25">
      <c r="A13" s="429" t="s">
        <v>16</v>
      </c>
      <c r="B13" s="0" t="s">
        <v>2640</v>
      </c>
      <c r="C13" s="0" t="s">
        <v>2641</v>
      </c>
      <c r="D13" s="0" t="s">
        <v>2640</v>
      </c>
      <c r="E13" s="0" t="s">
        <v>2641</v>
      </c>
      <c r="F13" s="0" t="s">
        <v>2633</v>
      </c>
      <c r="G13" s="0" t="s">
        <v>150</v>
      </c>
    </row>
    <row customHeight="1" ht="11.25">
      <c r="A14" s="429" t="s">
        <v>16</v>
      </c>
      <c r="B14" s="0" t="s">
        <v>2640</v>
      </c>
      <c r="C14" s="0" t="s">
        <v>2641</v>
      </c>
      <c r="D14" s="0" t="s">
        <v>2642</v>
      </c>
      <c r="E14" s="0" t="s">
        <v>2643</v>
      </c>
      <c r="F14" s="0" t="s">
        <v>2627</v>
      </c>
      <c r="G14" s="0" t="s">
        <v>151</v>
      </c>
    </row>
    <row customHeight="1" ht="11.25">
      <c r="A15" s="429" t="s">
        <v>16</v>
      </c>
      <c r="B15" s="0" t="s">
        <v>2640</v>
      </c>
      <c r="C15" s="0" t="s">
        <v>2641</v>
      </c>
      <c r="D15" s="0" t="s">
        <v>2644</v>
      </c>
      <c r="E15" s="0" t="s">
        <v>2645</v>
      </c>
      <c r="F15" s="0" t="s">
        <v>2636</v>
      </c>
      <c r="G15" s="0" t="s">
        <v>152</v>
      </c>
    </row>
    <row customHeight="1" ht="11.25">
      <c r="A16" s="429" t="s">
        <v>16</v>
      </c>
      <c r="B16" s="0" t="s">
        <v>2640</v>
      </c>
      <c r="C16" s="0" t="s">
        <v>2641</v>
      </c>
      <c r="D16" s="0" t="s">
        <v>2646</v>
      </c>
      <c r="E16" s="0" t="s">
        <v>2647</v>
      </c>
      <c r="F16" s="0" t="s">
        <v>2636</v>
      </c>
      <c r="G16" s="0" t="s">
        <v>1460</v>
      </c>
    </row>
    <row customHeight="1" ht="11.25">
      <c r="A17" s="429" t="s">
        <v>16</v>
      </c>
      <c r="B17" s="0" t="s">
        <v>2640</v>
      </c>
      <c r="C17" s="0" t="s">
        <v>2641</v>
      </c>
      <c r="D17" s="0" t="s">
        <v>2648</v>
      </c>
      <c r="E17" s="0" t="s">
        <v>2649</v>
      </c>
      <c r="F17" s="0" t="s">
        <v>2636</v>
      </c>
      <c r="G17" s="0" t="s">
        <v>1466</v>
      </c>
    </row>
    <row customHeight="1" ht="11.25">
      <c r="A18" s="429" t="s">
        <v>16</v>
      </c>
      <c r="B18" s="0" t="s">
        <v>2640</v>
      </c>
      <c r="C18" s="0" t="s">
        <v>2641</v>
      </c>
      <c r="D18" s="0" t="s">
        <v>2650</v>
      </c>
      <c r="E18" s="0" t="s">
        <v>2651</v>
      </c>
      <c r="F18" s="0" t="s">
        <v>2636</v>
      </c>
      <c r="G18" s="0" t="s">
        <v>1478</v>
      </c>
    </row>
    <row customHeight="1" ht="11.25">
      <c r="A19" s="429" t="s">
        <v>16</v>
      </c>
      <c r="B19" s="0" t="s">
        <v>2640</v>
      </c>
      <c r="C19" s="0" t="s">
        <v>2641</v>
      </c>
      <c r="D19" s="0" t="s">
        <v>2652</v>
      </c>
      <c r="E19" s="0" t="s">
        <v>2653</v>
      </c>
      <c r="F19" s="0" t="s">
        <v>2627</v>
      </c>
      <c r="G19" s="0" t="s">
        <v>1492</v>
      </c>
    </row>
    <row customHeight="1" ht="11.25">
      <c r="A20" s="429" t="s">
        <v>16</v>
      </c>
      <c r="B20" s="0" t="s">
        <v>2640</v>
      </c>
      <c r="C20" s="0" t="s">
        <v>2641</v>
      </c>
      <c r="D20" s="0" t="s">
        <v>2654</v>
      </c>
      <c r="E20" s="0" t="s">
        <v>2655</v>
      </c>
      <c r="F20" s="0" t="s">
        <v>2627</v>
      </c>
      <c r="G20" s="0" t="s">
        <v>1504</v>
      </c>
    </row>
    <row customHeight="1" ht="11.25">
      <c r="A21" s="429" t="s">
        <v>16</v>
      </c>
      <c r="B21" s="0" t="s">
        <v>2640</v>
      </c>
      <c r="C21" s="0" t="s">
        <v>2641</v>
      </c>
      <c r="D21" s="0" t="s">
        <v>2656</v>
      </c>
      <c r="E21" s="0" t="s">
        <v>2657</v>
      </c>
      <c r="F21" s="0" t="s">
        <v>2627</v>
      </c>
      <c r="G21" s="0" t="s">
        <v>1513</v>
      </c>
    </row>
    <row customHeight="1" ht="11.25">
      <c r="A22" s="429" t="s">
        <v>16</v>
      </c>
      <c r="B22" s="0" t="s">
        <v>2640</v>
      </c>
      <c r="C22" s="0" t="s">
        <v>2641</v>
      </c>
      <c r="D22" s="0" t="s">
        <v>2658</v>
      </c>
      <c r="E22" s="0" t="s">
        <v>2659</v>
      </c>
      <c r="F22" s="0" t="s">
        <v>2630</v>
      </c>
      <c r="G22" s="0" t="s">
        <v>1529</v>
      </c>
    </row>
    <row customHeight="1" ht="11.25">
      <c r="A23" s="429" t="s">
        <v>16</v>
      </c>
      <c r="B23" s="0" t="s">
        <v>2640</v>
      </c>
      <c r="C23" s="0" t="s">
        <v>2641</v>
      </c>
      <c r="D23" s="0" t="s">
        <v>2660</v>
      </c>
      <c r="E23" s="0" t="s">
        <v>2661</v>
      </c>
      <c r="F23" s="0" t="s">
        <v>2636</v>
      </c>
      <c r="G23" s="0" t="s">
        <v>1536</v>
      </c>
    </row>
    <row customHeight="1" ht="11.25">
      <c r="A24" s="429" t="s">
        <v>16</v>
      </c>
      <c r="B24" s="0" t="s">
        <v>2640</v>
      </c>
      <c r="C24" s="0" t="s">
        <v>2641</v>
      </c>
      <c r="D24" s="0" t="s">
        <v>2662</v>
      </c>
      <c r="E24" s="0" t="s">
        <v>2663</v>
      </c>
      <c r="F24" s="0" t="s">
        <v>2627</v>
      </c>
      <c r="G24" s="0" t="s">
        <v>1544</v>
      </c>
    </row>
    <row customHeight="1" ht="11.25">
      <c r="A25" s="429" t="s">
        <v>16</v>
      </c>
      <c r="B25" s="0" t="s">
        <v>2664</v>
      </c>
      <c r="C25" s="0" t="s">
        <v>2665</v>
      </c>
      <c r="D25" s="0" t="s">
        <v>2664</v>
      </c>
      <c r="E25" s="0" t="s">
        <v>2665</v>
      </c>
      <c r="F25" s="0" t="s">
        <v>2633</v>
      </c>
      <c r="G25" s="0" t="s">
        <v>1551</v>
      </c>
    </row>
    <row customHeight="1" ht="11.25">
      <c r="A26" s="429" t="s">
        <v>16</v>
      </c>
      <c r="B26" s="0" t="s">
        <v>2664</v>
      </c>
      <c r="C26" s="0" t="s">
        <v>2665</v>
      </c>
      <c r="D26" s="0" t="s">
        <v>2666</v>
      </c>
      <c r="E26" s="0" t="s">
        <v>2667</v>
      </c>
      <c r="F26" s="0" t="s">
        <v>2636</v>
      </c>
      <c r="G26" s="0" t="s">
        <v>1555</v>
      </c>
    </row>
    <row customHeight="1" ht="11.25">
      <c r="A27" s="429" t="s">
        <v>16</v>
      </c>
      <c r="B27" s="0" t="s">
        <v>2664</v>
      </c>
      <c r="C27" s="0" t="s">
        <v>2665</v>
      </c>
      <c r="D27" s="0" t="s">
        <v>2668</v>
      </c>
      <c r="E27" s="0" t="s">
        <v>2669</v>
      </c>
      <c r="F27" s="0" t="s">
        <v>2627</v>
      </c>
      <c r="G27" s="0" t="s">
        <v>1560</v>
      </c>
    </row>
    <row customHeight="1" ht="11.25">
      <c r="A28" s="429" t="s">
        <v>16</v>
      </c>
      <c r="B28" s="0" t="s">
        <v>2670</v>
      </c>
      <c r="C28" s="0" t="s">
        <v>2671</v>
      </c>
      <c r="D28" s="0" t="s">
        <v>2670</v>
      </c>
      <c r="E28" s="0" t="s">
        <v>2671</v>
      </c>
      <c r="F28" s="0" t="s">
        <v>2639</v>
      </c>
      <c r="G28" s="0" t="s">
        <v>1568</v>
      </c>
    </row>
    <row customHeight="1" ht="11.25">
      <c r="A29" s="429" t="s">
        <v>16</v>
      </c>
      <c r="B29" s="0" t="s">
        <v>2672</v>
      </c>
      <c r="C29" s="0" t="s">
        <v>2673</v>
      </c>
      <c r="D29" s="0" t="s">
        <v>2674</v>
      </c>
      <c r="E29" s="0" t="s">
        <v>2675</v>
      </c>
      <c r="F29" s="0" t="s">
        <v>2627</v>
      </c>
      <c r="G29" s="0" t="s">
        <v>1570</v>
      </c>
    </row>
    <row customHeight="1" ht="11.25">
      <c r="A30" s="429" t="s">
        <v>16</v>
      </c>
      <c r="B30" s="0" t="s">
        <v>2672</v>
      </c>
      <c r="C30" s="0" t="s">
        <v>2673</v>
      </c>
      <c r="D30" s="0" t="s">
        <v>2676</v>
      </c>
      <c r="E30" s="0" t="s">
        <v>2677</v>
      </c>
      <c r="F30" s="0" t="s">
        <v>2636</v>
      </c>
      <c r="G30" s="0" t="s">
        <v>1573</v>
      </c>
    </row>
    <row customHeight="1" ht="11.25">
      <c r="A31" s="429" t="s">
        <v>16</v>
      </c>
      <c r="B31" s="0" t="s">
        <v>2672</v>
      </c>
      <c r="C31" s="0" t="s">
        <v>2673</v>
      </c>
      <c r="D31" s="0" t="s">
        <v>2672</v>
      </c>
      <c r="E31" s="0" t="s">
        <v>2673</v>
      </c>
      <c r="F31" s="0" t="s">
        <v>2633</v>
      </c>
      <c r="G31" s="0" t="s">
        <v>1579</v>
      </c>
    </row>
    <row customHeight="1" ht="11.25">
      <c r="A32" s="429" t="s">
        <v>16</v>
      </c>
      <c r="B32" s="0" t="s">
        <v>2678</v>
      </c>
      <c r="C32" s="0" t="s">
        <v>2679</v>
      </c>
      <c r="D32" s="0" t="s">
        <v>2678</v>
      </c>
      <c r="E32" s="0" t="s">
        <v>2679</v>
      </c>
      <c r="F32" s="0" t="s">
        <v>2639</v>
      </c>
      <c r="G32" s="0" t="s">
        <v>1581</v>
      </c>
    </row>
    <row customHeight="1" ht="11.25">
      <c r="A33" s="429" t="s">
        <v>16</v>
      </c>
      <c r="B33" s="0" t="s">
        <v>2680</v>
      </c>
      <c r="C33" s="0" t="s">
        <v>2681</v>
      </c>
      <c r="D33" s="0" t="s">
        <v>2680</v>
      </c>
      <c r="E33" s="0" t="s">
        <v>2681</v>
      </c>
      <c r="F33" s="0" t="s">
        <v>2639</v>
      </c>
      <c r="G33" s="0" t="s">
        <v>1583</v>
      </c>
    </row>
    <row customHeight="1" ht="11.25">
      <c r="A34" s="429" t="s">
        <v>16</v>
      </c>
      <c r="B34" s="0" t="s">
        <v>2682</v>
      </c>
      <c r="C34" s="0" t="s">
        <v>2683</v>
      </c>
      <c r="D34" s="0" t="s">
        <v>2682</v>
      </c>
      <c r="E34" s="0" t="s">
        <v>2683</v>
      </c>
      <c r="F34" s="0" t="s">
        <v>2639</v>
      </c>
      <c r="G34" s="0" t="s">
        <v>1585</v>
      </c>
    </row>
    <row customHeight="1" ht="11.25">
      <c r="A35" s="429" t="s">
        <v>16</v>
      </c>
      <c r="B35" s="0" t="s">
        <v>2684</v>
      </c>
      <c r="C35" s="0" t="s">
        <v>2685</v>
      </c>
      <c r="D35" s="0" t="s">
        <v>2684</v>
      </c>
      <c r="E35" s="0" t="s">
        <v>2685</v>
      </c>
      <c r="F35" s="0" t="s">
        <v>2639</v>
      </c>
      <c r="G35" s="0" t="s">
        <v>1590</v>
      </c>
    </row>
    <row customHeight="1" ht="11.25">
      <c r="A36" s="429" t="s">
        <v>16</v>
      </c>
      <c r="B36" s="0" t="s">
        <v>2686</v>
      </c>
      <c r="C36" s="0" t="s">
        <v>2687</v>
      </c>
      <c r="D36" s="0" t="s">
        <v>2686</v>
      </c>
      <c r="E36" s="0" t="s">
        <v>2687</v>
      </c>
      <c r="F36" s="0" t="s">
        <v>2639</v>
      </c>
      <c r="G36" s="0" t="s">
        <v>1595</v>
      </c>
    </row>
    <row customHeight="1" ht="11.25">
      <c r="A37" s="429" t="s">
        <v>16</v>
      </c>
      <c r="B37" s="0" t="s">
        <v>2688</v>
      </c>
      <c r="C37" s="0" t="s">
        <v>2689</v>
      </c>
      <c r="D37" s="0" t="s">
        <v>2688</v>
      </c>
      <c r="E37" s="0" t="s">
        <v>2689</v>
      </c>
      <c r="F37" s="0" t="s">
        <v>2616</v>
      </c>
      <c r="G37" s="0" t="s">
        <v>1599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A86B9-7BFB-A7D8-60F3-B15459E89307}"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2690</v>
      </c>
      <c r="B1" s="891" t="s">
        <v>2691</v>
      </c>
      <c r="C1" s="1215" t="s">
        <v>2692</v>
      </c>
      <c r="D1" s="891" t="s">
        <v>2693</v>
      </c>
      <c r="E1" s="891" t="s">
        <v>2694</v>
      </c>
      <c r="F1" s="1215" t="s">
        <v>2695</v>
      </c>
      <c r="G1" s="1215" t="s">
        <v>2696</v>
      </c>
      <c r="H1" s="1215" t="s">
        <v>2697</v>
      </c>
      <c r="I1" s="1215" t="s">
        <v>2698</v>
      </c>
    </row>
    <row customHeight="1" ht="11.25">
      <c r="A2" s="5219" t="s">
        <v>107</v>
      </c>
      <c r="B2" s="5219" t="s">
        <v>2699</v>
      </c>
      <c r="C2" s="5219" t="s">
        <v>22</v>
      </c>
      <c r="D2" s="5219" t="s">
        <v>2700</v>
      </c>
      <c r="E2" s="5219" t="s">
        <v>2701</v>
      </c>
      <c r="F2" s="5219" t="s">
        <v>22</v>
      </c>
      <c r="G2" s="5219" t="s">
        <v>22</v>
      </c>
      <c r="H2" s="5219" t="s">
        <v>22</v>
      </c>
      <c r="I2" s="5219" t="s">
        <v>22</v>
      </c>
    </row>
    <row customHeight="1" ht="11.25">
      <c r="A3" s="5219" t="s">
        <v>108</v>
      </c>
      <c r="B3" s="5219" t="s">
        <v>2702</v>
      </c>
      <c r="C3" s="5219" t="s">
        <v>22</v>
      </c>
      <c r="D3" s="5219" t="s">
        <v>2700</v>
      </c>
      <c r="E3" s="5219" t="s">
        <v>2703</v>
      </c>
      <c r="F3" s="5219" t="s">
        <v>22</v>
      </c>
      <c r="G3" s="5219" t="s">
        <v>22</v>
      </c>
      <c r="H3" s="5219" t="s">
        <v>22</v>
      </c>
      <c r="I3" s="5219" t="s">
        <v>22</v>
      </c>
    </row>
    <row customHeight="1" ht="11.25">
      <c r="A4" s="5219" t="s">
        <v>89</v>
      </c>
      <c r="B4" s="5219" t="s">
        <v>2704</v>
      </c>
      <c r="C4" s="5219" t="s">
        <v>22</v>
      </c>
      <c r="D4" s="5219" t="s">
        <v>2700</v>
      </c>
      <c r="E4" s="5219" t="s">
        <v>2703</v>
      </c>
      <c r="F4" s="5219" t="s">
        <v>22</v>
      </c>
      <c r="G4" s="5219" t="s">
        <v>22</v>
      </c>
      <c r="H4" s="5219" t="s">
        <v>22</v>
      </c>
      <c r="I4" s="5219" t="s">
        <v>22</v>
      </c>
    </row>
    <row customHeight="1" ht="11.25">
      <c r="A5" s="5219" t="s">
        <v>90</v>
      </c>
      <c r="B5" s="5219" t="s">
        <v>2705</v>
      </c>
      <c r="C5" s="5219" t="s">
        <v>22</v>
      </c>
      <c r="D5" s="5219" t="s">
        <v>2706</v>
      </c>
      <c r="E5" s="5219" t="s">
        <v>2707</v>
      </c>
      <c r="F5" s="5219" t="s">
        <v>22</v>
      </c>
      <c r="G5" s="5219" t="s">
        <v>22</v>
      </c>
      <c r="H5" s="5219" t="s">
        <v>22</v>
      </c>
      <c r="I5" s="5219" t="s">
        <v>22</v>
      </c>
    </row>
    <row customHeight="1" ht="11.25">
      <c r="A6" s="5219" t="s">
        <v>109</v>
      </c>
      <c r="B6" s="5219" t="s">
        <v>2708</v>
      </c>
      <c r="C6" s="5219" t="s">
        <v>22</v>
      </c>
      <c r="D6" s="5219" t="s">
        <v>2700</v>
      </c>
      <c r="E6" s="5219" t="s">
        <v>2703</v>
      </c>
      <c r="F6" s="5219" t="s">
        <v>22</v>
      </c>
      <c r="G6" s="5219" t="s">
        <v>22</v>
      </c>
      <c r="H6" s="5219" t="s">
        <v>22</v>
      </c>
      <c r="I6" s="5219" t="s">
        <v>22</v>
      </c>
    </row>
    <row customHeight="1" ht="11.25">
      <c r="A7" s="5219" t="s">
        <v>91</v>
      </c>
      <c r="B7" s="5219" t="s">
        <v>2709</v>
      </c>
      <c r="C7" s="5219" t="s">
        <v>22</v>
      </c>
      <c r="D7" s="5219" t="s">
        <v>2700</v>
      </c>
      <c r="E7" s="5219" t="s">
        <v>2701</v>
      </c>
      <c r="F7" s="5219" t="s">
        <v>22</v>
      </c>
      <c r="G7" s="5219" t="s">
        <v>22</v>
      </c>
      <c r="H7" s="5219" t="s">
        <v>22</v>
      </c>
      <c r="I7"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D1A49-76AE-460E-8FF8-99F55D6402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F46A8-411C-8EC1-7517-6C8F7A1F1A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129</v>
      </c>
      <c r="B1" s="239" t="s">
        <v>2710</v>
      </c>
    </row>
    <row customHeight="1" ht="11.25">
      <c r="A2" s="5221" t="s">
        <v>97</v>
      </c>
      <c r="B2" s="5221" t="s">
        <v>2711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E686F-B5B8-F5DD-F39E-296A82AB3C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2712</v>
      </c>
      <c r="B1" s="891" t="s">
        <v>2713</v>
      </c>
    </row>
    <row customHeight="1" ht="11.25">
      <c r="A2" s="891">
        <v>4213775</v>
      </c>
      <c r="B2" s="891" t="s">
        <v>1217</v>
      </c>
    </row>
    <row customHeight="1" ht="11.25">
      <c r="A3" s="891">
        <v>4213784</v>
      </c>
      <c r="B3" s="891" t="s">
        <v>1251</v>
      </c>
    </row>
    <row customHeight="1" ht="11.25">
      <c r="A4" s="891">
        <v>4213781</v>
      </c>
      <c r="B4" s="891" t="s">
        <v>1244</v>
      </c>
    </row>
    <row customHeight="1" ht="11.25">
      <c r="A5" s="891">
        <v>4213776</v>
      </c>
      <c r="B5" s="891" t="s">
        <v>165</v>
      </c>
    </row>
    <row customHeight="1" ht="11.25">
      <c r="A6" s="891">
        <v>4213777</v>
      </c>
      <c r="B6" s="891" t="s">
        <v>171</v>
      </c>
    </row>
    <row customHeight="1" ht="11.25">
      <c r="A7" s="891">
        <v>4213778</v>
      </c>
      <c r="B7" s="891" t="s">
        <v>177</v>
      </c>
    </row>
    <row customHeight="1" ht="11.25">
      <c r="A8" s="891">
        <v>4213780</v>
      </c>
      <c r="B8" s="891" t="s">
        <v>183</v>
      </c>
    </row>
    <row customHeight="1" ht="11.25">
      <c r="A9" s="891">
        <v>4213779</v>
      </c>
      <c r="B9" s="891" t="s">
        <v>1385</v>
      </c>
    </row>
    <row customHeight="1" ht="11.25">
      <c r="A10" s="891">
        <v>4213783</v>
      </c>
      <c r="B10" s="891" t="s">
        <v>1400</v>
      </c>
    </row>
    <row customHeight="1" ht="11.25">
      <c r="A11" s="891">
        <v>4213782</v>
      </c>
      <c r="B11" s="89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C9D6E-A083-BC96-5B07-2C908FBD12B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2712</v>
      </c>
      <c r="B1" s="891" t="s">
        <v>2714</v>
      </c>
    </row>
    <row customHeight="1" ht="11.25">
      <c r="A2" s="891" t="s">
        <v>116</v>
      </c>
      <c r="B2" s="891" t="s">
        <v>1499</v>
      </c>
    </row>
    <row customHeight="1" ht="11.25">
      <c r="A3" s="891" t="s">
        <v>2715</v>
      </c>
      <c r="B3" s="891" t="s">
        <v>1509</v>
      </c>
    </row>
    <row customHeight="1" ht="11.25">
      <c r="A4" s="891" t="s">
        <v>2716</v>
      </c>
      <c r="B4" s="891" t="s">
        <v>1518</v>
      </c>
    </row>
    <row customHeight="1" ht="11.25">
      <c r="A5" s="891" t="s">
        <v>2717</v>
      </c>
      <c r="B5" s="891" t="s">
        <v>1527</v>
      </c>
    </row>
    <row customHeight="1" ht="11.25">
      <c r="A6" s="891" t="s">
        <v>2718</v>
      </c>
      <c r="B6" s="891" t="s">
        <v>1533</v>
      </c>
    </row>
    <row customHeight="1" ht="11.25">
      <c r="A7" s="891" t="s">
        <v>2719</v>
      </c>
      <c r="B7" s="891" t="s">
        <v>1541</v>
      </c>
    </row>
    <row customHeight="1" ht="11.25">
      <c r="A8" s="891" t="s">
        <v>2720</v>
      </c>
      <c r="B8" s="891"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5903C-240A-AEA9-3453-20D36C40D641}"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29" t="s">
        <v>2607</v>
      </c>
      <c r="B1" s="429" t="s">
        <v>2608</v>
      </c>
      <c r="C1" s="429" t="s">
        <v>2609</v>
      </c>
      <c r="D1" s="429" t="s">
        <v>2610</v>
      </c>
      <c r="E1" s="0" t="s">
        <v>2611</v>
      </c>
      <c r="F1" s="0" t="s">
        <v>2612</v>
      </c>
      <c r="G1" s="0" t="s">
        <v>2613</v>
      </c>
    </row>
    <row customHeight="1" ht="11.25">
      <c r="A2" s="0" t="s">
        <v>16</v>
      </c>
      <c r="B2" s="0" t="s">
        <v>2614</v>
      </c>
      <c r="C2" s="0" t="s">
        <v>2615</v>
      </c>
      <c r="D2" s="0" t="s">
        <v>2614</v>
      </c>
      <c r="E2" s="0" t="s">
        <v>2615</v>
      </c>
      <c r="F2" s="0" t="s">
        <v>2616</v>
      </c>
      <c r="G2" s="0" t="s">
        <v>107</v>
      </c>
    </row>
    <row customHeight="1" ht="11.25">
      <c r="A3" s="0" t="s">
        <v>16</v>
      </c>
      <c r="B3" s="0" t="s">
        <v>2617</v>
      </c>
      <c r="C3" s="0" t="s">
        <v>2618</v>
      </c>
      <c r="D3" s="0" t="s">
        <v>2617</v>
      </c>
      <c r="E3" s="0" t="s">
        <v>2618</v>
      </c>
      <c r="F3" s="0" t="s">
        <v>2616</v>
      </c>
      <c r="G3" s="0" t="s">
        <v>108</v>
      </c>
    </row>
    <row customHeight="1" ht="11.25">
      <c r="A4" s="0" t="s">
        <v>16</v>
      </c>
      <c r="B4" s="0" t="s">
        <v>98</v>
      </c>
      <c r="C4" s="0" t="s">
        <v>99</v>
      </c>
      <c r="D4" s="0" t="s">
        <v>98</v>
      </c>
      <c r="E4" s="0" t="s">
        <v>99</v>
      </c>
      <c r="F4" s="0" t="s">
        <v>2616</v>
      </c>
      <c r="G4" s="0" t="s">
        <v>89</v>
      </c>
    </row>
    <row customHeight="1" ht="11.25">
      <c r="A5" s="0" t="s">
        <v>16</v>
      </c>
      <c r="B5" s="0" t="s">
        <v>2619</v>
      </c>
      <c r="C5" s="0" t="s">
        <v>2620</v>
      </c>
      <c r="D5" s="0" t="s">
        <v>2619</v>
      </c>
      <c r="E5" s="0" t="s">
        <v>2620</v>
      </c>
      <c r="F5" s="0" t="s">
        <v>2616</v>
      </c>
      <c r="G5" s="0" t="s">
        <v>90</v>
      </c>
    </row>
    <row customHeight="1" ht="11.25">
      <c r="A6" s="0" t="s">
        <v>16</v>
      </c>
      <c r="B6" s="0" t="s">
        <v>2621</v>
      </c>
      <c r="C6" s="0" t="s">
        <v>2622</v>
      </c>
      <c r="D6" s="0" t="s">
        <v>2621</v>
      </c>
      <c r="E6" s="0" t="s">
        <v>2622</v>
      </c>
      <c r="F6" s="0" t="s">
        <v>2616</v>
      </c>
      <c r="G6" s="0" t="s">
        <v>109</v>
      </c>
    </row>
    <row customHeight="1" ht="11.25">
      <c r="A7" s="0" t="s">
        <v>16</v>
      </c>
      <c r="B7" s="0" t="s">
        <v>2623</v>
      </c>
      <c r="C7" s="0" t="s">
        <v>2624</v>
      </c>
      <c r="D7" s="0" t="s">
        <v>2625</v>
      </c>
      <c r="E7" s="0" t="s">
        <v>2626</v>
      </c>
      <c r="F7" s="0" t="s">
        <v>2627</v>
      </c>
      <c r="G7" s="0" t="s">
        <v>91</v>
      </c>
    </row>
    <row customHeight="1" ht="11.25">
      <c r="A8" s="0" t="s">
        <v>16</v>
      </c>
      <c r="B8" s="0" t="s">
        <v>2623</v>
      </c>
      <c r="C8" s="0" t="s">
        <v>2624</v>
      </c>
      <c r="D8" s="0" t="s">
        <v>2628</v>
      </c>
      <c r="E8" s="0" t="s">
        <v>2629</v>
      </c>
      <c r="F8" s="0" t="s">
        <v>2630</v>
      </c>
      <c r="G8" s="0" t="s">
        <v>92</v>
      </c>
    </row>
    <row customHeight="1" ht="11.25">
      <c r="A9" s="0" t="s">
        <v>16</v>
      </c>
      <c r="B9" s="0" t="s">
        <v>2623</v>
      </c>
      <c r="C9" s="0" t="s">
        <v>2624</v>
      </c>
      <c r="D9" s="0" t="s">
        <v>2631</v>
      </c>
      <c r="E9" s="0" t="s">
        <v>2632</v>
      </c>
      <c r="F9" s="0" t="s">
        <v>2627</v>
      </c>
      <c r="G9" s="0" t="s">
        <v>110</v>
      </c>
    </row>
    <row customHeight="1" ht="11.25">
      <c r="A10" s="0" t="s">
        <v>16</v>
      </c>
      <c r="B10" s="0" t="s">
        <v>2623</v>
      </c>
      <c r="C10" s="0" t="s">
        <v>2624</v>
      </c>
      <c r="D10" s="0" t="s">
        <v>2623</v>
      </c>
      <c r="E10" s="0" t="s">
        <v>2624</v>
      </c>
      <c r="F10" s="0" t="s">
        <v>2633</v>
      </c>
      <c r="G10" s="0" t="s">
        <v>147</v>
      </c>
    </row>
    <row customHeight="1" ht="11.25">
      <c r="A11" s="0" t="s">
        <v>16</v>
      </c>
      <c r="B11" s="0" t="s">
        <v>2623</v>
      </c>
      <c r="C11" s="0" t="s">
        <v>2624</v>
      </c>
      <c r="D11" s="0" t="s">
        <v>2634</v>
      </c>
      <c r="E11" s="0" t="s">
        <v>2635</v>
      </c>
      <c r="F11" s="0" t="s">
        <v>2636</v>
      </c>
      <c r="G11" s="0" t="s">
        <v>148</v>
      </c>
    </row>
    <row customHeight="1" ht="11.25">
      <c r="A12" s="0" t="s">
        <v>16</v>
      </c>
      <c r="B12" s="0" t="s">
        <v>2637</v>
      </c>
      <c r="C12" s="0" t="s">
        <v>2638</v>
      </c>
      <c r="D12" s="0" t="s">
        <v>2637</v>
      </c>
      <c r="E12" s="0" t="s">
        <v>2638</v>
      </c>
      <c r="F12" s="0" t="s">
        <v>2639</v>
      </c>
      <c r="G12" s="0" t="s">
        <v>149</v>
      </c>
    </row>
    <row customHeight="1" ht="11.25">
      <c r="A13" s="0" t="s">
        <v>16</v>
      </c>
      <c r="B13" s="0" t="s">
        <v>2640</v>
      </c>
      <c r="C13" s="0" t="s">
        <v>2641</v>
      </c>
      <c r="D13" s="0" t="s">
        <v>2640</v>
      </c>
      <c r="E13" s="0" t="s">
        <v>2641</v>
      </c>
      <c r="F13" s="0" t="s">
        <v>2633</v>
      </c>
      <c r="G13" s="0" t="s">
        <v>150</v>
      </c>
    </row>
    <row customHeight="1" ht="11.25">
      <c r="A14" s="0" t="s">
        <v>16</v>
      </c>
      <c r="B14" s="0" t="s">
        <v>2640</v>
      </c>
      <c r="C14" s="0" t="s">
        <v>2641</v>
      </c>
      <c r="D14" s="0" t="s">
        <v>2642</v>
      </c>
      <c r="E14" s="0" t="s">
        <v>2643</v>
      </c>
      <c r="F14" s="0" t="s">
        <v>2627</v>
      </c>
      <c r="G14" s="0" t="s">
        <v>151</v>
      </c>
    </row>
    <row customHeight="1" ht="11.25">
      <c r="A15" s="0" t="s">
        <v>16</v>
      </c>
      <c r="B15" s="0" t="s">
        <v>2640</v>
      </c>
      <c r="C15" s="0" t="s">
        <v>2641</v>
      </c>
      <c r="D15" s="0" t="s">
        <v>2644</v>
      </c>
      <c r="E15" s="0" t="s">
        <v>2645</v>
      </c>
      <c r="F15" s="0" t="s">
        <v>2636</v>
      </c>
      <c r="G15" s="0" t="s">
        <v>152</v>
      </c>
    </row>
    <row customHeight="1" ht="11.25">
      <c r="A16" s="0" t="s">
        <v>16</v>
      </c>
      <c r="B16" s="0" t="s">
        <v>2640</v>
      </c>
      <c r="C16" s="0" t="s">
        <v>2641</v>
      </c>
      <c r="D16" s="0" t="s">
        <v>2646</v>
      </c>
      <c r="E16" s="0" t="s">
        <v>2647</v>
      </c>
      <c r="F16" s="0" t="s">
        <v>2636</v>
      </c>
      <c r="G16" s="0" t="s">
        <v>1460</v>
      </c>
    </row>
    <row customHeight="1" ht="11.25">
      <c r="A17" s="0" t="s">
        <v>16</v>
      </c>
      <c r="B17" s="0" t="s">
        <v>2640</v>
      </c>
      <c r="C17" s="0" t="s">
        <v>2641</v>
      </c>
      <c r="D17" s="0" t="s">
        <v>2648</v>
      </c>
      <c r="E17" s="0" t="s">
        <v>2649</v>
      </c>
      <c r="F17" s="0" t="s">
        <v>2636</v>
      </c>
      <c r="G17" s="0" t="s">
        <v>1466</v>
      </c>
    </row>
    <row customHeight="1" ht="11.25">
      <c r="A18" s="0" t="s">
        <v>16</v>
      </c>
      <c r="B18" s="0" t="s">
        <v>2640</v>
      </c>
      <c r="C18" s="0" t="s">
        <v>2641</v>
      </c>
      <c r="D18" s="0" t="s">
        <v>2650</v>
      </c>
      <c r="E18" s="0" t="s">
        <v>2651</v>
      </c>
      <c r="F18" s="0" t="s">
        <v>2636</v>
      </c>
      <c r="G18" s="0" t="s">
        <v>1478</v>
      </c>
    </row>
    <row customHeight="1" ht="11.25">
      <c r="A19" s="0" t="s">
        <v>16</v>
      </c>
      <c r="B19" s="0" t="s">
        <v>2640</v>
      </c>
      <c r="C19" s="0" t="s">
        <v>2641</v>
      </c>
      <c r="D19" s="0" t="s">
        <v>2652</v>
      </c>
      <c r="E19" s="0" t="s">
        <v>2653</v>
      </c>
      <c r="F19" s="0" t="s">
        <v>2627</v>
      </c>
      <c r="G19" s="0" t="s">
        <v>1492</v>
      </c>
    </row>
    <row customHeight="1" ht="11.25">
      <c r="A20" s="0" t="s">
        <v>16</v>
      </c>
      <c r="B20" s="0" t="s">
        <v>2640</v>
      </c>
      <c r="C20" s="0" t="s">
        <v>2641</v>
      </c>
      <c r="D20" s="0" t="s">
        <v>2654</v>
      </c>
      <c r="E20" s="0" t="s">
        <v>2655</v>
      </c>
      <c r="F20" s="0" t="s">
        <v>2627</v>
      </c>
      <c r="G20" s="0" t="s">
        <v>1504</v>
      </c>
    </row>
    <row customHeight="1" ht="11.25">
      <c r="A21" s="0" t="s">
        <v>16</v>
      </c>
      <c r="B21" s="0" t="s">
        <v>2640</v>
      </c>
      <c r="C21" s="0" t="s">
        <v>2641</v>
      </c>
      <c r="D21" s="0" t="s">
        <v>2656</v>
      </c>
      <c r="E21" s="0" t="s">
        <v>2657</v>
      </c>
      <c r="F21" s="0" t="s">
        <v>2627</v>
      </c>
      <c r="G21" s="0" t="s">
        <v>1513</v>
      </c>
    </row>
    <row customHeight="1" ht="11.25">
      <c r="A22" s="0" t="s">
        <v>16</v>
      </c>
      <c r="B22" s="0" t="s">
        <v>2640</v>
      </c>
      <c r="C22" s="0" t="s">
        <v>2641</v>
      </c>
      <c r="D22" s="0" t="s">
        <v>2658</v>
      </c>
      <c r="E22" s="0" t="s">
        <v>2659</v>
      </c>
      <c r="F22" s="0" t="s">
        <v>2630</v>
      </c>
      <c r="G22" s="0" t="s">
        <v>1529</v>
      </c>
    </row>
    <row customHeight="1" ht="11.25">
      <c r="A23" s="0" t="s">
        <v>16</v>
      </c>
      <c r="B23" s="0" t="s">
        <v>2640</v>
      </c>
      <c r="C23" s="0" t="s">
        <v>2641</v>
      </c>
      <c r="D23" s="0" t="s">
        <v>2660</v>
      </c>
      <c r="E23" s="0" t="s">
        <v>2661</v>
      </c>
      <c r="F23" s="0" t="s">
        <v>2636</v>
      </c>
      <c r="G23" s="0" t="s">
        <v>1536</v>
      </c>
    </row>
    <row customHeight="1" ht="11.25">
      <c r="A24" s="0" t="s">
        <v>16</v>
      </c>
      <c r="B24" s="0" t="s">
        <v>2640</v>
      </c>
      <c r="C24" s="0" t="s">
        <v>2641</v>
      </c>
      <c r="D24" s="0" t="s">
        <v>2662</v>
      </c>
      <c r="E24" s="0" t="s">
        <v>2663</v>
      </c>
      <c r="F24" s="0" t="s">
        <v>2627</v>
      </c>
      <c r="G24" s="0" t="s">
        <v>1544</v>
      </c>
    </row>
    <row customHeight="1" ht="11.25">
      <c r="A25" s="0" t="s">
        <v>16</v>
      </c>
      <c r="B25" s="0" t="s">
        <v>2664</v>
      </c>
      <c r="C25" s="0" t="s">
        <v>2665</v>
      </c>
      <c r="D25" s="0" t="s">
        <v>2664</v>
      </c>
      <c r="E25" s="0" t="s">
        <v>2665</v>
      </c>
      <c r="F25" s="0" t="s">
        <v>2633</v>
      </c>
      <c r="G25" s="0" t="s">
        <v>1551</v>
      </c>
    </row>
    <row customHeight="1" ht="11.25">
      <c r="A26" s="0" t="s">
        <v>16</v>
      </c>
      <c r="B26" s="0" t="s">
        <v>2664</v>
      </c>
      <c r="C26" s="0" t="s">
        <v>2665</v>
      </c>
      <c r="D26" s="0" t="s">
        <v>2666</v>
      </c>
      <c r="E26" s="0" t="s">
        <v>2667</v>
      </c>
      <c r="F26" s="0" t="s">
        <v>2636</v>
      </c>
      <c r="G26" s="0" t="s">
        <v>1555</v>
      </c>
    </row>
    <row customHeight="1" ht="11.25">
      <c r="A27" s="0" t="s">
        <v>16</v>
      </c>
      <c r="B27" s="0" t="s">
        <v>2664</v>
      </c>
      <c r="C27" s="0" t="s">
        <v>2665</v>
      </c>
      <c r="D27" s="0" t="s">
        <v>2668</v>
      </c>
      <c r="E27" s="0" t="s">
        <v>2669</v>
      </c>
      <c r="F27" s="0" t="s">
        <v>2627</v>
      </c>
      <c r="G27" s="0" t="s">
        <v>1560</v>
      </c>
    </row>
    <row customHeight="1" ht="11.25">
      <c r="A28" s="0" t="s">
        <v>16</v>
      </c>
      <c r="B28" s="0" t="s">
        <v>2670</v>
      </c>
      <c r="C28" s="0" t="s">
        <v>2671</v>
      </c>
      <c r="D28" s="0" t="s">
        <v>2670</v>
      </c>
      <c r="E28" s="0" t="s">
        <v>2671</v>
      </c>
      <c r="F28" s="0" t="s">
        <v>2639</v>
      </c>
      <c r="G28" s="0" t="s">
        <v>1568</v>
      </c>
    </row>
    <row customHeight="1" ht="11.25">
      <c r="A29" s="0" t="s">
        <v>16</v>
      </c>
      <c r="B29" s="0" t="s">
        <v>2672</v>
      </c>
      <c r="C29" s="0" t="s">
        <v>2673</v>
      </c>
      <c r="D29" s="0" t="s">
        <v>2674</v>
      </c>
      <c r="E29" s="0" t="s">
        <v>2675</v>
      </c>
      <c r="F29" s="0" t="s">
        <v>2627</v>
      </c>
      <c r="G29" s="0" t="s">
        <v>1570</v>
      </c>
    </row>
    <row customHeight="1" ht="11.25">
      <c r="A30" s="0" t="s">
        <v>16</v>
      </c>
      <c r="B30" s="0" t="s">
        <v>2672</v>
      </c>
      <c r="C30" s="0" t="s">
        <v>2673</v>
      </c>
      <c r="D30" s="0" t="s">
        <v>2676</v>
      </c>
      <c r="E30" s="0" t="s">
        <v>2677</v>
      </c>
      <c r="F30" s="0" t="s">
        <v>2636</v>
      </c>
      <c r="G30" s="0" t="s">
        <v>1573</v>
      </c>
    </row>
    <row customHeight="1" ht="11.25">
      <c r="A31" s="0" t="s">
        <v>16</v>
      </c>
      <c r="B31" s="0" t="s">
        <v>2672</v>
      </c>
      <c r="C31" s="0" t="s">
        <v>2673</v>
      </c>
      <c r="D31" s="0" t="s">
        <v>2672</v>
      </c>
      <c r="E31" s="0" t="s">
        <v>2673</v>
      </c>
      <c r="F31" s="0" t="s">
        <v>2633</v>
      </c>
      <c r="G31" s="0" t="s">
        <v>1579</v>
      </c>
    </row>
    <row customHeight="1" ht="11.25">
      <c r="A32" s="0" t="s">
        <v>16</v>
      </c>
      <c r="B32" s="0" t="s">
        <v>2678</v>
      </c>
      <c r="C32" s="0" t="s">
        <v>2679</v>
      </c>
      <c r="D32" s="0" t="s">
        <v>2678</v>
      </c>
      <c r="E32" s="0" t="s">
        <v>2679</v>
      </c>
      <c r="F32" s="0" t="s">
        <v>2639</v>
      </c>
      <c r="G32" s="0" t="s">
        <v>1581</v>
      </c>
    </row>
    <row customHeight="1" ht="11.25">
      <c r="A33" s="0" t="s">
        <v>16</v>
      </c>
      <c r="B33" s="0" t="s">
        <v>2680</v>
      </c>
      <c r="C33" s="0" t="s">
        <v>2681</v>
      </c>
      <c r="D33" s="0" t="s">
        <v>2680</v>
      </c>
      <c r="E33" s="0" t="s">
        <v>2681</v>
      </c>
      <c r="F33" s="0" t="s">
        <v>2639</v>
      </c>
      <c r="G33" s="0" t="s">
        <v>1583</v>
      </c>
    </row>
    <row customHeight="1" ht="11.25">
      <c r="A34" s="0" t="s">
        <v>16</v>
      </c>
      <c r="B34" s="0" t="s">
        <v>2682</v>
      </c>
      <c r="C34" s="0" t="s">
        <v>2683</v>
      </c>
      <c r="D34" s="0" t="s">
        <v>2682</v>
      </c>
      <c r="E34" s="0" t="s">
        <v>2683</v>
      </c>
      <c r="F34" s="0" t="s">
        <v>2639</v>
      </c>
      <c r="G34" s="0" t="s">
        <v>1585</v>
      </c>
    </row>
    <row customHeight="1" ht="11.25">
      <c r="A35" s="0" t="s">
        <v>16</v>
      </c>
      <c r="B35" s="0" t="s">
        <v>2684</v>
      </c>
      <c r="C35" s="0" t="s">
        <v>2685</v>
      </c>
      <c r="D35" s="0" t="s">
        <v>2684</v>
      </c>
      <c r="E35" s="0" t="s">
        <v>2685</v>
      </c>
      <c r="F35" s="0" t="s">
        <v>2639</v>
      </c>
      <c r="G35" s="0" t="s">
        <v>1590</v>
      </c>
    </row>
    <row customHeight="1" ht="11.25">
      <c r="A36" s="0" t="s">
        <v>16</v>
      </c>
      <c r="B36" s="0" t="s">
        <v>2686</v>
      </c>
      <c r="C36" s="0" t="s">
        <v>2687</v>
      </c>
      <c r="D36" s="0" t="s">
        <v>2686</v>
      </c>
      <c r="E36" s="0" t="s">
        <v>2687</v>
      </c>
      <c r="F36" s="0" t="s">
        <v>2639</v>
      </c>
      <c r="G36" s="0" t="s">
        <v>1595</v>
      </c>
    </row>
    <row customHeight="1" ht="11.25">
      <c r="A37" s="0" t="s">
        <v>16</v>
      </c>
      <c r="B37" s="0" t="s">
        <v>2688</v>
      </c>
      <c r="C37" s="0" t="s">
        <v>2689</v>
      </c>
      <c r="D37" s="0" t="s">
        <v>2688</v>
      </c>
      <c r="E37" s="0" t="s">
        <v>2689</v>
      </c>
      <c r="F37" s="0" t="s">
        <v>2616</v>
      </c>
      <c r="G37" s="0" t="s">
        <v>1599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9A591-60ED-7B61-0B33-0E2C487947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2721</v>
      </c>
      <c r="B1" s="891" t="s">
        <v>2722</v>
      </c>
      <c r="C1" s="891" t="s">
        <v>1162</v>
      </c>
    </row>
    <row customHeight="1" ht="11.25">
      <c r="A2" s="891">
        <v>4189678</v>
      </c>
      <c r="B2" s="891" t="s">
        <v>2723</v>
      </c>
      <c r="C2" s="891" t="s">
        <v>2724</v>
      </c>
    </row>
    <row customHeight="1" ht="11.25">
      <c r="A3" s="891">
        <v>4190415</v>
      </c>
      <c r="B3" s="891" t="s">
        <v>2725</v>
      </c>
      <c r="C3" s="891" t="s">
        <v>2724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12BF4-5A0B-64AA-10A8-A32AF83652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2726</v>
      </c>
      <c r="B1" s="219" t="s">
        <v>2727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BB0F1-378A-56FB-2633-F478D0467C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2728</v>
      </c>
      <c r="B1" s="0" t="b">
        <v>1</v>
      </c>
    </row>
    <row customHeight="1" ht="11.25">
      <c r="A2" s="0" t="s">
        <v>2729</v>
      </c>
      <c r="B2" s="0" t="b">
        <v>0</v>
      </c>
    </row>
    <row customHeight="1" ht="11.25">
      <c r="A3" s="0" t="s">
        <v>2730</v>
      </c>
      <c r="B3" s="0" t="b">
        <v>0</v>
      </c>
    </row>
    <row customHeight="1" ht="11.25">
      <c r="A4" s="0" t="s">
        <v>2731</v>
      </c>
      <c r="B4" s="0" t="b">
        <v>1</v>
      </c>
    </row>
    <row customHeight="1" ht="11.25">
      <c r="A5" s="0" t="s">
        <v>2732</v>
      </c>
      <c r="B5" s="0" t="b">
        <v>0</v>
      </c>
    </row>
    <row customHeight="1" ht="11.25">
      <c r="A6" s="0" t="s">
        <v>2733</v>
      </c>
      <c r="B6" s="0" t="b">
        <v>0</v>
      </c>
    </row>
    <row customHeight="1" ht="11.25">
      <c r="A7" s="0" t="s">
        <v>2734</v>
      </c>
      <c r="B7" s="0" t="b">
        <v>0</v>
      </c>
    </row>
    <row customHeight="1" ht="11.25">
      <c r="A8" s="0" t="s">
        <v>2735</v>
      </c>
      <c r="B8" s="0" t="b">
        <v>0</v>
      </c>
    </row>
    <row customHeight="1" ht="11.25">
      <c r="A9" s="0" t="s">
        <v>2736</v>
      </c>
      <c r="B9" s="0" t="b">
        <v>0</v>
      </c>
    </row>
    <row customHeight="1" ht="11.25">
      <c r="A10" s="0" t="s">
        <v>2737</v>
      </c>
      <c r="B10" s="0" t="b">
        <v>0</v>
      </c>
    </row>
    <row customHeight="1" ht="11.25">
      <c r="A11" s="0" t="s">
        <v>2738</v>
      </c>
      <c r="B11" s="0" t="b">
        <v>1</v>
      </c>
    </row>
    <row customHeight="1" ht="11.25">
      <c r="A12" s="0" t="s">
        <v>2739</v>
      </c>
      <c r="B12" s="0" t="b">
        <v>0</v>
      </c>
    </row>
    <row customHeight="1" ht="11.25">
      <c r="A13" s="0" t="s">
        <v>2740</v>
      </c>
      <c r="B13" s="0" t="b">
        <v>0</v>
      </c>
    </row>
    <row customHeight="1" ht="11.25">
      <c r="A14" s="0" t="s">
        <v>2741</v>
      </c>
      <c r="B14" s="0" t="b">
        <v>0</v>
      </c>
    </row>
    <row customHeight="1" ht="11.25">
      <c r="A15" s="0" t="s">
        <v>2742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9F0F9-EBAA-E28F-1359-41843911F78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1DB7C-F08D-EFC2-4EB8-BC7AF7BE1C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2743</v>
      </c>
      <c r="B1" s="123" t="s">
        <v>2744</v>
      </c>
    </row>
    <row customHeight="1" ht="11.25">
      <c r="A2" s="118" t="s">
        <v>2745</v>
      </c>
      <c r="B2" s="118" t="s">
        <v>2746</v>
      </c>
    </row>
    <row customHeight="1" ht="11.25">
      <c r="A3" s="118" t="s">
        <v>2747</v>
      </c>
      <c r="B3" s="118" t="s">
        <v>2748</v>
      </c>
    </row>
    <row customHeight="1" ht="11.25">
      <c r="A4" s="118" t="s">
        <v>2749</v>
      </c>
      <c r="B4" s="118" t="s">
        <v>2750</v>
      </c>
    </row>
    <row customHeight="1" ht="11.25">
      <c r="A5" s="118" t="s">
        <v>2751</v>
      </c>
      <c r="B5" s="118" t="s">
        <v>2752</v>
      </c>
    </row>
    <row customHeight="1" ht="11.25">
      <c r="A6" s="118" t="s">
        <v>2753</v>
      </c>
      <c r="B6" s="118" t="s">
        <v>2754</v>
      </c>
    </row>
    <row customHeight="1" ht="11.25">
      <c r="A7" s="118" t="s">
        <v>2755</v>
      </c>
      <c r="B7" s="118" t="s">
        <v>2756</v>
      </c>
    </row>
    <row customHeight="1" ht="11.25">
      <c r="A8" s="118" t="s">
        <v>2757</v>
      </c>
      <c r="B8" s="118" t="s">
        <v>2758</v>
      </c>
    </row>
    <row customHeight="1" ht="11.25">
      <c r="A9" s="118" t="s">
        <v>2759</v>
      </c>
      <c r="B9" s="118" t="s">
        <v>2760</v>
      </c>
    </row>
    <row customHeight="1" ht="11.25">
      <c r="A10" s="118" t="s">
        <v>2761</v>
      </c>
      <c r="B10" s="118" t="s">
        <v>2762</v>
      </c>
    </row>
    <row customHeight="1" ht="11.25">
      <c r="A11" s="118" t="s">
        <v>2763</v>
      </c>
      <c r="B11" s="118" t="s">
        <v>2764</v>
      </c>
    </row>
    <row customHeight="1" ht="11.25">
      <c r="A12" s="118" t="s">
        <v>2765</v>
      </c>
      <c r="B12" s="118" t="s">
        <v>2766</v>
      </c>
    </row>
    <row customHeight="1" ht="11.25">
      <c r="A13" s="118" t="s">
        <v>2767</v>
      </c>
      <c r="B13" s="118" t="s">
        <v>2768</v>
      </c>
    </row>
    <row customHeight="1" ht="11.25">
      <c r="A14" s="118" t="s">
        <v>2769</v>
      </c>
      <c r="B14" s="118" t="s">
        <v>2770</v>
      </c>
    </row>
    <row customHeight="1" ht="11.25">
      <c r="A15" s="118" t="s">
        <v>2771</v>
      </c>
      <c r="B15" s="118" t="s">
        <v>2772</v>
      </c>
    </row>
    <row customHeight="1" ht="11.25">
      <c r="A16" s="118" t="s">
        <v>2773</v>
      </c>
      <c r="B16" s="118" t="s">
        <v>2774</v>
      </c>
    </row>
    <row customHeight="1" ht="11.25">
      <c r="A17" s="118" t="s">
        <v>2775</v>
      </c>
      <c r="B17" s="118" t="s">
        <v>2776</v>
      </c>
    </row>
    <row customHeight="1" ht="11.25">
      <c r="A18" s="118" t="s">
        <v>2777</v>
      </c>
      <c r="B18" s="118" t="s">
        <v>2778</v>
      </c>
    </row>
    <row customHeight="1" ht="11.25">
      <c r="A19" s="118" t="s">
        <v>2779</v>
      </c>
      <c r="B19" s="118" t="s">
        <v>2780</v>
      </c>
    </row>
    <row customHeight="1" ht="11.25">
      <c r="A20" s="118" t="s">
        <v>2781</v>
      </c>
      <c r="B20" s="118" t="s">
        <v>2782</v>
      </c>
    </row>
    <row customHeight="1" ht="11.25">
      <c r="A21" s="118" t="s">
        <v>2783</v>
      </c>
      <c r="B21" s="118" t="s">
        <v>2784</v>
      </c>
    </row>
    <row customHeight="1" ht="11.25">
      <c r="A22" s="118" t="s">
        <v>2785</v>
      </c>
      <c r="B22" s="118" t="s">
        <v>2786</v>
      </c>
    </row>
    <row customHeight="1" ht="11.25">
      <c r="A23" s="118" t="s">
        <v>2787</v>
      </c>
      <c r="B23" s="118" t="s">
        <v>2788</v>
      </c>
    </row>
    <row customHeight="1" ht="11.25">
      <c r="A24" s="118" t="s">
        <v>2789</v>
      </c>
      <c r="B24" s="118" t="s">
        <v>2790</v>
      </c>
    </row>
    <row customHeight="1" ht="11.25">
      <c r="A25" s="118" t="s">
        <v>2791</v>
      </c>
      <c r="B25" s="118" t="s">
        <v>2792</v>
      </c>
    </row>
    <row customHeight="1" ht="11.25">
      <c r="A26" s="118" t="s">
        <v>2793</v>
      </c>
      <c r="B26" s="118" t="s">
        <v>2794</v>
      </c>
    </row>
    <row customHeight="1" ht="11.25">
      <c r="A27" s="118" t="s">
        <v>2795</v>
      </c>
      <c r="B27" s="118" t="s">
        <v>2796</v>
      </c>
    </row>
    <row customHeight="1" ht="11.25">
      <c r="A28" s="118" t="s">
        <v>2797</v>
      </c>
      <c r="B28" s="118" t="s">
        <v>2798</v>
      </c>
    </row>
    <row customHeight="1" ht="11.25">
      <c r="A29" s="118" t="s">
        <v>2799</v>
      </c>
      <c r="B29" s="118" t="s">
        <v>2800</v>
      </c>
    </row>
    <row customHeight="1" ht="11.25">
      <c r="A30" s="118" t="s">
        <v>2801</v>
      </c>
      <c r="B30" s="118" t="s">
        <v>2802</v>
      </c>
    </row>
    <row customHeight="1" ht="11.25">
      <c r="A31" s="118" t="s">
        <v>2803</v>
      </c>
      <c r="B31" s="118" t="s">
        <v>2804</v>
      </c>
    </row>
    <row customHeight="1" ht="11.25">
      <c r="A32" s="118" t="s">
        <v>2805</v>
      </c>
      <c r="B32" s="118" t="s">
        <v>2806</v>
      </c>
    </row>
    <row customHeight="1" ht="11.25">
      <c r="A33" s="118" t="s">
        <v>2807</v>
      </c>
      <c r="B33" s="118" t="s">
        <v>2808</v>
      </c>
    </row>
    <row customHeight="1" ht="11.25">
      <c r="A34" s="118" t="s">
        <v>2809</v>
      </c>
      <c r="B34" s="118" t="s">
        <v>2810</v>
      </c>
    </row>
    <row customHeight="1" ht="11.25">
      <c r="A35" s="118" t="s">
        <v>2811</v>
      </c>
      <c r="B35" s="118" t="s">
        <v>2812</v>
      </c>
    </row>
    <row customHeight="1" ht="11.25">
      <c r="A36" s="118" t="s">
        <v>2813</v>
      </c>
      <c r="B36" s="118" t="s">
        <v>2814</v>
      </c>
    </row>
    <row customHeight="1" ht="11.25">
      <c r="A37" s="118" t="s">
        <v>2815</v>
      </c>
      <c r="B37" s="118" t="s">
        <v>2816</v>
      </c>
    </row>
    <row customHeight="1" ht="11.25">
      <c r="A38" s="118" t="s">
        <v>2817</v>
      </c>
      <c r="B38" s="118" t="s">
        <v>2818</v>
      </c>
    </row>
    <row customHeight="1" ht="11.25">
      <c r="A39" s="118" t="s">
        <v>2819</v>
      </c>
      <c r="B39" s="118" t="s">
        <v>2820</v>
      </c>
    </row>
    <row customHeight="1" ht="11.25">
      <c r="A40" s="118" t="s">
        <v>2821</v>
      </c>
      <c r="B40" s="118" t="s">
        <v>2822</v>
      </c>
    </row>
    <row customHeight="1" ht="11.25">
      <c r="A41" s="118" t="s">
        <v>2823</v>
      </c>
      <c r="B41" s="118" t="s">
        <v>2824</v>
      </c>
    </row>
    <row customHeight="1" ht="11.25">
      <c r="A42" s="118" t="s">
        <v>2825</v>
      </c>
      <c r="B42" s="118" t="s">
        <v>2826</v>
      </c>
    </row>
    <row customHeight="1" ht="11.25">
      <c r="A43" s="118" t="s">
        <v>2827</v>
      </c>
      <c r="B43" s="118" t="s">
        <v>2828</v>
      </c>
    </row>
    <row customHeight="1" ht="11.25">
      <c r="A44" s="118" t="s">
        <v>2829</v>
      </c>
      <c r="B44" s="118" t="s">
        <v>2830</v>
      </c>
    </row>
    <row customHeight="1" ht="11.25">
      <c r="A45" s="118" t="s">
        <v>2831</v>
      </c>
      <c r="B45" s="118" t="s">
        <v>2832</v>
      </c>
    </row>
    <row customHeight="1" ht="11.25">
      <c r="A46" s="118" t="s">
        <v>2833</v>
      </c>
      <c r="B46" s="118" t="s">
        <v>2834</v>
      </c>
    </row>
    <row customHeight="1" ht="11.25">
      <c r="A47" s="118" t="s">
        <v>2835</v>
      </c>
      <c r="B47" s="118" t="s">
        <v>2836</v>
      </c>
    </row>
    <row customHeight="1" ht="11.25">
      <c r="A48" s="118" t="s">
        <v>2837</v>
      </c>
      <c r="B48" s="118" t="s">
        <v>2838</v>
      </c>
    </row>
    <row customHeight="1" ht="11.25">
      <c r="A49" s="118" t="s">
        <v>2839</v>
      </c>
      <c r="B49" s="118" t="s">
        <v>2840</v>
      </c>
    </row>
    <row customHeight="1" ht="11.25">
      <c r="A50" s="118" t="s">
        <v>2841</v>
      </c>
      <c r="B50" s="118" t="s">
        <v>2842</v>
      </c>
    </row>
    <row customHeight="1" ht="11.25">
      <c r="A51" s="118" t="s">
        <v>2843</v>
      </c>
      <c r="B51" s="118" t="s">
        <v>2844</v>
      </c>
    </row>
    <row customHeight="1" ht="11.25">
      <c r="A52" s="118" t="s">
        <v>2845</v>
      </c>
      <c r="B52" s="118" t="s">
        <v>2846</v>
      </c>
    </row>
    <row customHeight="1" ht="11.25">
      <c r="A53" s="118" t="s">
        <v>2847</v>
      </c>
      <c r="B53" s="118" t="s">
        <v>2848</v>
      </c>
    </row>
    <row customHeight="1" ht="11.25">
      <c r="A54" s="118" t="s">
        <v>2849</v>
      </c>
      <c r="B54" s="118" t="s">
        <v>2850</v>
      </c>
    </row>
    <row customHeight="1" ht="11.25">
      <c r="A55" s="118" t="s">
        <v>2851</v>
      </c>
      <c r="B55" s="118" t="s">
        <v>2852</v>
      </c>
    </row>
    <row customHeight="1" ht="11.25">
      <c r="A56" s="118" t="s">
        <v>2853</v>
      </c>
      <c r="B56" s="118" t="s">
        <v>2854</v>
      </c>
    </row>
    <row customHeight="1" ht="11.25">
      <c r="A57" s="118" t="s">
        <v>2855</v>
      </c>
      <c r="B57" s="118" t="s">
        <v>2856</v>
      </c>
    </row>
    <row customHeight="1" ht="11.25">
      <c r="A58" s="118" t="s">
        <v>2857</v>
      </c>
      <c r="B58" s="118" t="s">
        <v>2858</v>
      </c>
    </row>
    <row customHeight="1" ht="11.25">
      <c r="A59" s="118" t="s">
        <v>2859</v>
      </c>
      <c r="B59" s="118" t="s">
        <v>2860</v>
      </c>
    </row>
    <row customHeight="1" ht="11.25">
      <c r="A60" s="118" t="s">
        <v>2861</v>
      </c>
      <c r="B60" s="118" t="s">
        <v>2862</v>
      </c>
    </row>
    <row customHeight="1" ht="11.25">
      <c r="A61" s="118"/>
      <c r="B61" s="118" t="s">
        <v>2863</v>
      </c>
    </row>
    <row customHeight="1" ht="11.25">
      <c r="A62" s="118"/>
      <c r="B62" s="118" t="s">
        <v>2864</v>
      </c>
    </row>
    <row customHeight="1" ht="11.25">
      <c r="A63" s="118"/>
      <c r="B63" s="118" t="s">
        <v>2865</v>
      </c>
    </row>
    <row customHeight="1" ht="11.25">
      <c r="A64" s="118"/>
      <c r="B64" s="118" t="s">
        <v>2866</v>
      </c>
    </row>
    <row customHeight="1" ht="11.25">
      <c r="A65" s="118"/>
      <c r="B65" s="118" t="s">
        <v>2867</v>
      </c>
    </row>
    <row customHeight="1" ht="11.25">
      <c r="A66" s="118"/>
      <c r="B66" s="118" t="s">
        <v>2868</v>
      </c>
    </row>
    <row customHeight="1" ht="11.25">
      <c r="A67" s="118"/>
      <c r="B67" s="118" t="s">
        <v>2869</v>
      </c>
    </row>
    <row customHeight="1" ht="11.25">
      <c r="A68" s="118"/>
      <c r="B68" s="118" t="s">
        <v>2870</v>
      </c>
    </row>
    <row customHeight="1" ht="11.25">
      <c r="A69" s="118"/>
      <c r="B69" s="118" t="s">
        <v>2871</v>
      </c>
    </row>
    <row customHeight="1" ht="11.25">
      <c r="A70" s="118"/>
      <c r="B70" s="118" t="s">
        <v>2872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7027B-CB4A-2C35-AAC3-B86DDF1917C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2873</v>
      </c>
    </row>
    <row customHeight="1" ht="90">
      <c r="B2" s="150" t="s">
        <v>2874</v>
      </c>
    </row>
    <row customHeight="1" ht="67.5">
      <c r="B3" s="150" t="s">
        <v>2875</v>
      </c>
    </row>
    <row customHeight="1" ht="33.75">
      <c r="B4" s="150" t="s">
        <v>2876</v>
      </c>
    </row>
    <row customHeight="1" ht="11.25">
      <c r="B5" s="150" t="s">
        <v>2877</v>
      </c>
    </row>
    <row customHeight="1" ht="22.5">
      <c r="B6" s="150" t="s">
        <v>2878</v>
      </c>
    </row>
    <row customHeight="1" ht="22.5">
      <c r="B7" s="150" t="s">
        <v>2879</v>
      </c>
    </row>
    <row customHeight="1" ht="22.5">
      <c r="B8" s="150" t="s">
        <v>2880</v>
      </c>
    </row>
    <row customHeight="1" ht="22.5">
      <c r="B9" s="150" t="s">
        <v>2881</v>
      </c>
    </row>
    <row customHeight="1" ht="56.25">
      <c r="B10" s="150" t="s">
        <v>2882</v>
      </c>
    </row>
    <row customHeight="1" ht="12.75">
      <c r="B11" s="215" t="s">
        <v>2883</v>
      </c>
    </row>
    <row customHeight="1" ht="11.25">
      <c r="B12" s="149" t="s">
        <v>2884</v>
      </c>
    </row>
    <row customHeight="1" ht="22.5">
      <c r="B13" s="150" t="s">
        <v>2885</v>
      </c>
    </row>
    <row customHeight="1" ht="67.5">
      <c r="B14" s="150" t="s">
        <v>2886</v>
      </c>
    </row>
    <row customHeight="1" ht="22.5">
      <c r="B15" s="150" t="s">
        <v>2887</v>
      </c>
    </row>
    <row customHeight="1" ht="11.25">
      <c r="B16" s="149" t="s">
        <v>2888</v>
      </c>
      <c r="D16" s="156"/>
    </row>
    <row customHeight="1" ht="33.75">
      <c r="B17" s="150" t="s">
        <v>2889</v>
      </c>
    </row>
    <row customHeight="1" ht="33.75">
      <c r="B18" s="150" t="s">
        <v>2890</v>
      </c>
    </row>
    <row customHeight="1" ht="11.25">
      <c r="B19" s="150" t="s">
        <v>2891</v>
      </c>
    </row>
    <row customHeight="1" ht="33.75">
      <c r="B20" s="150" t="s">
        <v>2892</v>
      </c>
    </row>
    <row customHeight="1" ht="11.25">
      <c r="B21" s="149" t="s">
        <v>2893</v>
      </c>
    </row>
    <row customHeight="1" ht="11.25">
      <c r="B22" s="150" t="s">
        <v>2894</v>
      </c>
    </row>
    <row r="24" customHeight="1" ht="22.5">
      <c r="B24" s="217" t="s">
        <v>2895</v>
      </c>
    </row>
    <row r="26" customHeight="1" ht="11.25">
      <c r="B26" s="149" t="s">
        <v>2896</v>
      </c>
    </row>
    <row customHeight="1" ht="22.5">
      <c r="B27" s="216" t="s">
        <v>393</v>
      </c>
    </row>
    <row customHeight="1" ht="56.25">
      <c r="B28" s="216" t="s">
        <v>2897</v>
      </c>
    </row>
    <row customHeight="1" ht="11.25">
      <c r="B29" s="266" t="s">
        <v>2898</v>
      </c>
    </row>
    <row customHeight="1" ht="22.5">
      <c r="B30" s="216" t="s">
        <v>2899</v>
      </c>
    </row>
    <row r="32" customHeight="1" ht="11.25">
      <c r="A32" s="244"/>
      <c r="B32" s="245" t="s">
        <v>2900</v>
      </c>
    </row>
    <row customHeight="1" ht="14.25">
      <c r="A33" s="246">
        <v>1</v>
      </c>
      <c r="B33" s="247" t="s">
        <v>2901</v>
      </c>
    </row>
    <row customHeight="1" ht="14.25">
      <c r="A34" s="246">
        <v>2</v>
      </c>
      <c r="B34" s="247" t="s">
        <v>2902</v>
      </c>
    </row>
    <row customHeight="1" ht="11.25">
      <c r="B35" s="245" t="s">
        <v>2903</v>
      </c>
    </row>
    <row customHeight="1" ht="11.25">
      <c r="B36" s="247" t="s">
        <v>2904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